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Estimate" sheetId="1" r:id="rId1"/>
    <sheet name="Abstruct" sheetId="2" r:id="rId2"/>
    <sheet name="Sheet3" sheetId="3" r:id="rId3"/>
  </sheets>
  <definedNames>
    <definedName name="_xlnm.Print_Titles" localSheetId="0">'Estimate'!$2:$2</definedName>
  </definedNames>
  <calcPr fullCalcOnLoad="1"/>
</workbook>
</file>

<file path=xl/sharedStrings.xml><?xml version="1.0" encoding="utf-8"?>
<sst xmlns="http://schemas.openxmlformats.org/spreadsheetml/2006/main" count="721" uniqueCount="158">
  <si>
    <t>SI No.</t>
  </si>
  <si>
    <t>Description of items.</t>
  </si>
  <si>
    <t>Quantity</t>
  </si>
  <si>
    <t>Unit</t>
  </si>
  <si>
    <t>Rate per Unit</t>
  </si>
  <si>
    <t>Sk</t>
  </si>
  <si>
    <t>SSk</t>
  </si>
  <si>
    <t>Usk</t>
  </si>
  <si>
    <t>Cum</t>
  </si>
  <si>
    <t>=</t>
  </si>
  <si>
    <t>X</t>
  </si>
  <si>
    <t>Cum per</t>
  </si>
  <si>
    <t>Sand work in filling in foundation trenches or plinth in layer not exceeding 150 mm including watering remming etc completed</t>
  </si>
  <si>
    <t xml:space="preserve">Single brick flat soling of picked jhama bricks including ramming &amp; dressing bed to proper level and filling joints with powered earth of local soil </t>
  </si>
  <si>
    <t>Sqm</t>
  </si>
  <si>
    <t>Sqm per</t>
  </si>
  <si>
    <t>Ssk</t>
  </si>
  <si>
    <t>Ordinary Cement concrete (1:2:4), with graded stone chips(20 mm down) excluding shuttering , reinforcement. With local hard black stone.</t>
  </si>
  <si>
    <t>Brick work with 1st class bricks in cement mortor (6:1)</t>
  </si>
  <si>
    <t>B/F</t>
  </si>
  <si>
    <t xml:space="preserve">Hire and labour charge for wooden shettering (25mm). </t>
  </si>
  <si>
    <t xml:space="preserve">d)Well parapet </t>
  </si>
  <si>
    <t>20mm th Plaster with cement mortar ( 1 : 4 )</t>
  </si>
  <si>
    <t xml:space="preserve">Neat cement punning </t>
  </si>
  <si>
    <t xml:space="preserve"> (a) Uptol .5 m below GL</t>
  </si>
  <si>
    <t xml:space="preserve">(b) Beyond 1.5 m upto 4 m   </t>
  </si>
  <si>
    <t xml:space="preserve"> Hard rock surface digging with chisel, pick axe etc</t>
  </si>
  <si>
    <t xml:space="preserve">(c) Beyond 4 m upto 6 m   </t>
  </si>
  <si>
    <t xml:space="preserve"> Hard or dence soil/Moorum/Laterite.</t>
  </si>
  <si>
    <t>Hard or dence soil/Moorum/Laterite.</t>
  </si>
  <si>
    <t xml:space="preserve">(d) Beyond 6 m upto 8 m   </t>
  </si>
  <si>
    <t xml:space="preserve">(e) Beyond 8 m upto 10 m   </t>
  </si>
  <si>
    <t>SL NO</t>
  </si>
  <si>
    <t>QUANTITY</t>
  </si>
  <si>
    <t>Single brick flat soling of picked jhama bricks</t>
  </si>
  <si>
    <t>Ordinary Cement concrete (1:2:4), with graded stone chips(20 mm down)</t>
  </si>
  <si>
    <t>Neat cement punning about 1.5 mm thick</t>
  </si>
  <si>
    <t>Supply &amp; filling in position Jhama brick bats</t>
  </si>
  <si>
    <t>Supply &amp; filling in position wash gravel of size 8 to 10 mm</t>
  </si>
  <si>
    <t>ITEM</t>
  </si>
  <si>
    <t>UNIT</t>
  </si>
  <si>
    <t>RATE / UNIT</t>
  </si>
  <si>
    <t>AMOUNT</t>
  </si>
  <si>
    <t>Supply of Medium Sand including carriaging , loading unloading &amp; stacking etc. all complete</t>
  </si>
  <si>
    <t>Rs</t>
  </si>
  <si>
    <t>Supply of Cement including carriaging , loading unloading &amp; stacking etc. ( Big plant)</t>
  </si>
  <si>
    <t>bag</t>
  </si>
  <si>
    <t>Supply of Stone chips 20 mm size including carriaging , loading unloading &amp; stacking etc.</t>
  </si>
  <si>
    <t>Supply of first class brick including carriaging , loading unloading &amp; stacking etc. all complete</t>
  </si>
  <si>
    <t>nos</t>
  </si>
  <si>
    <t>Supply of Brick Bats including carriaging , loading unloading &amp; stacking etc.</t>
  </si>
  <si>
    <t>Supply of Graval including carriaging , loading unloading &amp; stacking etc.</t>
  </si>
  <si>
    <t>sqm</t>
  </si>
  <si>
    <t>Kg</t>
  </si>
  <si>
    <t>i) 75 mmdia pipe</t>
  </si>
  <si>
    <t>m</t>
  </si>
  <si>
    <t>ii) 100 mmdia pipe</t>
  </si>
  <si>
    <t>b) Plain bend (100mm dia)</t>
  </si>
  <si>
    <t>c) Plain Tee (75mm dia)</t>
  </si>
  <si>
    <t>d ) Plain Tee (100mm dia)</t>
  </si>
  <si>
    <t>Precast R.C. well ring of size 65 mm. thick and 0.9 m. internal dia. made with cement concrete (1:2:4) with stone chips 12 mm. down and 0.8% reinforcement (including  cost of shuttering and reinforcement) lowerd, fitted and fixed in position true to plum in the well including jointing with cement morter 2:1 as per direction complete.</t>
  </si>
  <si>
    <t>Rs.</t>
  </si>
  <si>
    <t>Supplying fitting &amp; fixing Gl chain link fencing 75 mm x 75 mm mesh 8 g wire to the RCC or wooden post with galvanised hookes complete as per direction.</t>
  </si>
  <si>
    <t>+</t>
  </si>
  <si>
    <t xml:space="preserve">Supplying , fitting &amp; fixing ,MS angle of size 75mmx75mm x 6mm length 1.5 m for boundary post. </t>
  </si>
  <si>
    <t>@</t>
  </si>
  <si>
    <t>kg/nos</t>
  </si>
  <si>
    <t xml:space="preserve">ii) 150 mmdia pipe       </t>
  </si>
  <si>
    <t>a) Plain bend (75mm dia)</t>
  </si>
  <si>
    <t xml:space="preserve">e) Plain Y (75mm dia) </t>
  </si>
  <si>
    <t xml:space="preserve">f) Plain Y (100mm dia) </t>
  </si>
  <si>
    <t>no</t>
  </si>
  <si>
    <t xml:space="preserve"> ITEM</t>
  </si>
  <si>
    <t>Sand filling</t>
  </si>
  <si>
    <t>CEMENT   (Bag)</t>
  </si>
  <si>
    <t>Sand cement plastering including racking out joints, finishing surface rounding &amp; cutting including supply. 20 mm thick 1:6 cement mortor plaster.</t>
  </si>
  <si>
    <t>Supplying fitting &amp; fixing Gi chain link fencing 75 mm x 75 mm mesh 12 g wire to the RCC or wooden post with galvanised hookes complete as per direction.</t>
  </si>
  <si>
    <t>Supplying , fitting &amp; fixing ,MS angle of size 75mmx75mm x 6g length 1.5 m for boundary post</t>
  </si>
  <si>
    <t>Supplying, fitting &amp; fixing UPVC pipes A- Type and fittings conforming to 15:13592-1992 with all necessary clamps nails. including making holes in walls, floor etc. cutting trenches in any soil through masonry concrete structures etc if necessary and mending good damages including joining with jointing materails (Spun Yarn, Valamoid/Bitumen/M-Seal etc) complete.</t>
  </si>
  <si>
    <t>Supplying, fitting &amp; fixing UPVC Fittings</t>
  </si>
  <si>
    <t>Supplying, fitting &amp; fixing UPVC Fittings:</t>
  </si>
  <si>
    <t>ii) 110 mmdia pipe</t>
  </si>
  <si>
    <t>iii) 160 mmdia pipe</t>
  </si>
  <si>
    <t>a) bend (75mm dia)</t>
  </si>
  <si>
    <t>b) bend (110mm dia)</t>
  </si>
  <si>
    <t>c)  Tee (75mm dia)</t>
  </si>
  <si>
    <t>d )Tee (110mm dia)</t>
  </si>
  <si>
    <t>e)  Y (75mm dia)</t>
  </si>
  <si>
    <t>f)  Y (110mm dia)</t>
  </si>
  <si>
    <t>ABSTRACT</t>
  </si>
  <si>
    <t>Superviser @ 1 Ssk per 50 labour for 100 usk</t>
  </si>
  <si>
    <t>per usk</t>
  </si>
  <si>
    <t>Non wage cost:</t>
  </si>
  <si>
    <t>Total Project Cost</t>
  </si>
  <si>
    <t>a)Sand filter 1</t>
  </si>
  <si>
    <t>b)Sand filter 2</t>
  </si>
  <si>
    <t>d) Well</t>
  </si>
  <si>
    <t xml:space="preserve">e)Boundary pillar </t>
  </si>
  <si>
    <t xml:space="preserve">e)Well parapet </t>
  </si>
  <si>
    <t>Reinforcement for reinforced concrete work in all sorts of structure including distribution bars, stirrups, binders etc. including initial straightening and removal of loose rust cutting to requisite length, hooking and binding to correct shape, placing in proper position and binding with 16 gauge black anneled wire at every intersection complete.</t>
  </si>
  <si>
    <t>Kg per</t>
  </si>
  <si>
    <t>of</t>
  </si>
  <si>
    <t>KG</t>
  </si>
  <si>
    <t>Steel</t>
  </si>
  <si>
    <t>Supply of Steel</t>
  </si>
  <si>
    <t>BRICKs nos</t>
  </si>
  <si>
    <t>Supplying, fitting and fixing G.I. pipes of TATA make with all necessary accessories, specials viz. socket, bend, tee, union, cross, elbo, nipple, longscrew, reducing socket, reducing tee, short piece etc.(20 mm dia. medium quality)</t>
  </si>
  <si>
    <t>Supplying, fitting and fixing alloy iron with brass spindle bib cock of approved brand and make, spray painted and tested to 21 kg per sq. cm    20 mm dia</t>
  </si>
  <si>
    <t>Supplying, fitting and fixing alloy iron with brass spindle stop cock of approved brand and make, spray painted and tested to 21 kg per sq. cm.   20 mm dia</t>
  </si>
  <si>
    <t>c)Base of Storage tank</t>
  </si>
  <si>
    <t xml:space="preserve">d)Boundary Wall </t>
  </si>
  <si>
    <t>Earth work in excavation of foundation trenches or drains, in kankar, moorum soil including removing, spreading or stacking the spoils within a lead of 75 m( 240' 0") and left of 1.5m(5' 0") as directed. The item includes necessary trimming the sides of trenches, levelling, dressing and  ramming the bottom, bailing out water etc. as required complete.</t>
  </si>
  <si>
    <t>Earth work in excavation of foundation trenches or drains, in kankar, moorum soil including removing, spreading or stacking the spoils within a lead of 75 m( 240' 0") and left beyond 1.5m(5' 0" to 8' 0") as directed. The item includes necessary trimming the sides of trenches, levelling, dressing and  ramming the bottom, bailing out water etc. as required complete.</t>
  </si>
  <si>
    <t>c )Base of Storage tank</t>
  </si>
  <si>
    <t>d)Boundary Wall</t>
  </si>
  <si>
    <t>e) Boundary Wall</t>
  </si>
  <si>
    <t>Less for Fixing MS Angle in Boundary Wall :</t>
  </si>
  <si>
    <t>c) Storage tank</t>
  </si>
  <si>
    <t>R.C.C work (1:1.5:3) with graded stone chips(20 mm down) excluding shuttering , reinforcement. With local hard black stone.</t>
  </si>
  <si>
    <t xml:space="preserve">a) Sand Filter 1 </t>
  </si>
  <si>
    <t>b) Sand Filter 2</t>
  </si>
  <si>
    <t>c)Storage  tank</t>
  </si>
  <si>
    <t>12 mm th Plaster with cement mortar ( 1 : 4 )</t>
  </si>
  <si>
    <t>x</t>
  </si>
  <si>
    <t>Sum of quantity same as   item of 20mm th.cement plastering and 12 mm th. Cement plastering</t>
  </si>
  <si>
    <t xml:space="preserve">Digging earth in any soil including mixed soil but excluding morrum laterite, sand stone or any other hard stone including spreading or stacking the spoils within a lead of 75 metre as directed, bailing out water upto 1 metre depth, shoring etc. when and if required and back filling with medium sand(including cost of sand) on completion of staining works. 1.7 metre external diameter of digging for 1.2 m internal diameter of well ring depth upto 10 metre. </t>
  </si>
  <si>
    <t xml:space="preserve">a) Sand filter 2 </t>
  </si>
  <si>
    <t>b) Sand filter 1</t>
  </si>
  <si>
    <t xml:space="preserve">Precast R.C. well ring of size 65 mm. thick and 1.2 m. internal dia. made with cement concrete (1:2:4) with stone chips 12 mm. down and 0.8% reinforcement lowerd, fitted and fixed in position true to plum in the well including jointing with cement morter 2:1  as per direction complete. </t>
  </si>
  <si>
    <t>Boundary Fencing</t>
  </si>
  <si>
    <t xml:space="preserve">Water Carrier @1 Usk per 75 labour of Usk </t>
  </si>
  <si>
    <t>R.C.C (1:1.5:3) with graded stone chips(20 mm down)</t>
  </si>
  <si>
    <t>Sand cement plastering including racking out joints, finishing surface rounding &amp; cutting including supply. 12 mm thick 1:4 cement mortor plaster.</t>
  </si>
  <si>
    <t>Hire and labour charge for wooden shettering (25mm) in foundation</t>
  </si>
  <si>
    <t>TOTAL</t>
  </si>
  <si>
    <t xml:space="preserve">Hire and labour charge for wooden shettering (35mm) with Prop. </t>
  </si>
  <si>
    <t>Painting of Sign Board In the wall of Storage Tank</t>
  </si>
  <si>
    <t>STONECHIPES 20mm(Cum)</t>
  </si>
  <si>
    <t>SAND (Cum)</t>
  </si>
  <si>
    <t>Graval
(Cum)</t>
  </si>
  <si>
    <t>Steel
(Kg)</t>
  </si>
  <si>
    <t>Supplying, fitting,fixing Iron mesh gate including framework (1200X1200)</t>
  </si>
  <si>
    <t>No</t>
  </si>
  <si>
    <t>LS</t>
  </si>
  <si>
    <t>e) PVC tank</t>
  </si>
  <si>
    <t>f) PVC tank</t>
  </si>
  <si>
    <t>f) PVC Tank</t>
  </si>
  <si>
    <t>d) PVC tank</t>
  </si>
  <si>
    <t>Supplying PVC water storage tank of app. Quality with closed top with lid(black)- Multilayer.</t>
  </si>
  <si>
    <t>Brick Bats
(Cum)</t>
  </si>
  <si>
    <t>TYPICAL ESTIMATE FOR ROOF TOP RAIN WATER HARVESTING STRUCTURE, STORAGE TANK WITH SAND FILTER AND SEDIMENTATION TANK &amp; BOUNDARY WALL.</t>
  </si>
  <si>
    <t>MATERIAL COMPONENT</t>
  </si>
  <si>
    <t>Un skilled Person days</t>
  </si>
  <si>
    <t>Sami skilledwage cost</t>
  </si>
  <si>
    <t>Skilled wage cost</t>
  </si>
  <si>
    <t>TOTAL NON WAGE COST</t>
  </si>
  <si>
    <t xml:space="preserve"> (   Rupees Four Lakhs Twentytwo thousand Seven hundred and Sixtyfour Only  )</t>
  </si>
  <si>
    <t>Wage Cost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</si>
</sst>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0"/>
    <numFmt numFmtId="174" formatCode="0.0%"/>
    <numFmt numFmtId="175" formatCode="0.0000"/>
  </numFmts>
  <fonts count="54">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b/>
      <sz val="10"/>
      <color indexed="30"/>
      <name val="Arial"/>
      <family val="2"/>
    </font>
    <font>
      <sz val="9"/>
      <color indexed="30"/>
      <name val="Arial"/>
      <family val="2"/>
    </font>
    <font>
      <b/>
      <sz val="12"/>
      <color indexed="30"/>
      <name val="Arial"/>
      <family val="2"/>
    </font>
    <font>
      <b/>
      <sz val="14"/>
      <color indexed="30"/>
      <name val="Arial"/>
      <family val="2"/>
    </font>
    <font>
      <b/>
      <sz val="9"/>
      <color indexed="30"/>
      <name val="Arial"/>
      <family val="2"/>
    </font>
    <font>
      <b/>
      <u val="single"/>
      <sz val="14"/>
      <color indexed="30"/>
      <name val="Arial"/>
      <family val="2"/>
    </font>
    <font>
      <sz val="12"/>
      <color indexed="30"/>
      <name val="Arial"/>
      <family val="2"/>
    </font>
    <font>
      <sz val="8"/>
      <color indexed="30"/>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b/>
      <sz val="10"/>
      <color rgb="FF0070C0"/>
      <name val="Arial"/>
      <family val="2"/>
    </font>
    <font>
      <sz val="9"/>
      <color rgb="FF0070C0"/>
      <name val="Arial"/>
      <family val="2"/>
    </font>
    <font>
      <b/>
      <sz val="12"/>
      <color rgb="FF0070C0"/>
      <name val="Arial"/>
      <family val="2"/>
    </font>
    <font>
      <b/>
      <sz val="14"/>
      <color rgb="FF0070C0"/>
      <name val="Arial"/>
      <family val="2"/>
    </font>
    <font>
      <b/>
      <sz val="9"/>
      <color rgb="FF0070C0"/>
      <name val="Arial"/>
      <family val="2"/>
    </font>
    <font>
      <b/>
      <u val="single"/>
      <sz val="14"/>
      <color rgb="FF0070C0"/>
      <name val="Arial"/>
      <family val="2"/>
    </font>
    <font>
      <sz val="12"/>
      <color rgb="FF0070C0"/>
      <name val="Arial"/>
      <family val="2"/>
    </font>
    <font>
      <sz val="8"/>
      <color rgb="FF0070C0"/>
      <name val="Arial Blac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8">
    <xf numFmtId="0" fontId="0" fillId="0" borderId="0" xfId="0" applyAlignment="1">
      <alignment/>
    </xf>
    <xf numFmtId="0" fontId="45" fillId="0" borderId="0" xfId="0" applyFont="1" applyBorder="1" applyAlignment="1">
      <alignment/>
    </xf>
    <xf numFmtId="0" fontId="46" fillId="0" borderId="10" xfId="0" applyFont="1" applyBorder="1" applyAlignment="1">
      <alignment horizontal="center" vertical="top" wrapText="1"/>
    </xf>
    <xf numFmtId="0" fontId="45" fillId="0" borderId="0" xfId="0" applyFont="1" applyAlignment="1">
      <alignment/>
    </xf>
    <xf numFmtId="0" fontId="45" fillId="0" borderId="11" xfId="0" applyNumberFormat="1" applyFont="1" applyFill="1" applyBorder="1" applyAlignment="1" applyProtection="1">
      <alignment vertical="top" wrapText="1"/>
      <protection/>
    </xf>
    <xf numFmtId="0" fontId="45" fillId="0" borderId="12" xfId="0" applyNumberFormat="1" applyFont="1" applyFill="1" applyBorder="1" applyAlignment="1" applyProtection="1">
      <alignment horizontal="center" vertical="top"/>
      <protection/>
    </xf>
    <xf numFmtId="0" fontId="45" fillId="0" borderId="13" xfId="0" applyNumberFormat="1" applyFont="1" applyFill="1" applyBorder="1" applyAlignment="1" applyProtection="1">
      <alignment horizontal="center" vertical="top"/>
      <protection/>
    </xf>
    <xf numFmtId="0" fontId="45" fillId="0" borderId="14" xfId="0" applyNumberFormat="1" applyFont="1" applyFill="1" applyBorder="1" applyAlignment="1" applyProtection="1">
      <alignment horizontal="center" vertical="top"/>
      <protection/>
    </xf>
    <xf numFmtId="0" fontId="45" fillId="0" borderId="11" xfId="0" applyNumberFormat="1" applyFont="1" applyFill="1" applyBorder="1" applyAlignment="1" applyProtection="1">
      <alignment horizontal="right" vertical="top"/>
      <protection/>
    </xf>
    <xf numFmtId="0" fontId="45" fillId="0" borderId="11" xfId="0" applyNumberFormat="1" applyFont="1" applyFill="1" applyBorder="1" applyAlignment="1" applyProtection="1">
      <alignment horizontal="left" vertical="top"/>
      <protection/>
    </xf>
    <xf numFmtId="0" fontId="45" fillId="0" borderId="11" xfId="0" applyNumberFormat="1" applyFont="1" applyFill="1" applyBorder="1" applyAlignment="1" applyProtection="1">
      <alignment horizontal="left" vertical="top" indent="1"/>
      <protection/>
    </xf>
    <xf numFmtId="0" fontId="45" fillId="0" borderId="15" xfId="0" applyFont="1" applyBorder="1" applyAlignment="1">
      <alignment horizontal="center" vertical="center"/>
    </xf>
    <xf numFmtId="0" fontId="45" fillId="0" borderId="16" xfId="0" applyFont="1" applyBorder="1" applyAlignment="1">
      <alignment vertical="top" wrapText="1"/>
    </xf>
    <xf numFmtId="0" fontId="45" fillId="0" borderId="15" xfId="0" applyFont="1" applyBorder="1" applyAlignment="1">
      <alignment/>
    </xf>
    <xf numFmtId="0" fontId="45" fillId="0" borderId="17" xfId="0" applyFont="1" applyBorder="1" applyAlignment="1">
      <alignment horizontal="center" vertical="center"/>
    </xf>
    <xf numFmtId="2" fontId="45" fillId="0" borderId="0" xfId="0" applyNumberFormat="1" applyFont="1" applyBorder="1" applyAlignment="1">
      <alignment/>
    </xf>
    <xf numFmtId="0" fontId="45" fillId="0" borderId="17" xfId="0" applyFont="1" applyBorder="1" applyAlignment="1">
      <alignment/>
    </xf>
    <xf numFmtId="173" fontId="45" fillId="0" borderId="0" xfId="0" applyNumberFormat="1" applyFont="1" applyBorder="1" applyAlignment="1">
      <alignment/>
    </xf>
    <xf numFmtId="0" fontId="45" fillId="0" borderId="17" xfId="0" applyFont="1" applyBorder="1" applyAlignment="1">
      <alignment horizontal="right"/>
    </xf>
    <xf numFmtId="172" fontId="45" fillId="0" borderId="0" xfId="0" applyNumberFormat="1" applyFont="1" applyBorder="1" applyAlignment="1">
      <alignment/>
    </xf>
    <xf numFmtId="0" fontId="45" fillId="0" borderId="0" xfId="0" applyFont="1" applyFill="1" applyBorder="1" applyAlignment="1">
      <alignment/>
    </xf>
    <xf numFmtId="2" fontId="45" fillId="0" borderId="10" xfId="0" applyNumberFormat="1" applyFont="1" applyBorder="1" applyAlignment="1">
      <alignment/>
    </xf>
    <xf numFmtId="0" fontId="45" fillId="0" borderId="18" xfId="0" applyFont="1" applyBorder="1" applyAlignment="1">
      <alignment horizontal="center" vertical="center"/>
    </xf>
    <xf numFmtId="2" fontId="45" fillId="0" borderId="17" xfId="0" applyNumberFormat="1" applyFont="1" applyBorder="1" applyAlignment="1">
      <alignment/>
    </xf>
    <xf numFmtId="0" fontId="45" fillId="0" borderId="15" xfId="0" applyFont="1" applyBorder="1" applyAlignment="1">
      <alignment horizontal="right"/>
    </xf>
    <xf numFmtId="0" fontId="45" fillId="0" borderId="0" xfId="0" applyFont="1" applyBorder="1" applyAlignment="1">
      <alignment vertical="top" wrapText="1"/>
    </xf>
    <xf numFmtId="0" fontId="45" fillId="0" borderId="10" xfId="0" applyFont="1" applyBorder="1" applyAlignment="1">
      <alignment/>
    </xf>
    <xf numFmtId="172" fontId="45" fillId="0" borderId="10" xfId="0" applyNumberFormat="1" applyFont="1" applyBorder="1" applyAlignment="1">
      <alignment/>
    </xf>
    <xf numFmtId="0" fontId="45" fillId="0" borderId="18" xfId="0" applyFont="1" applyBorder="1" applyAlignment="1">
      <alignment/>
    </xf>
    <xf numFmtId="0" fontId="45" fillId="0" borderId="18" xfId="0" applyFont="1" applyBorder="1" applyAlignment="1">
      <alignment horizontal="right"/>
    </xf>
    <xf numFmtId="0" fontId="45" fillId="0" borderId="19" xfId="0" applyFont="1" applyBorder="1" applyAlignment="1">
      <alignment vertical="top" wrapText="1"/>
    </xf>
    <xf numFmtId="0" fontId="45" fillId="0" borderId="20" xfId="0" applyFont="1" applyBorder="1" applyAlignment="1">
      <alignment/>
    </xf>
    <xf numFmtId="0" fontId="47" fillId="0" borderId="0" xfId="0" applyFont="1" applyBorder="1" applyAlignment="1">
      <alignment horizontal="left"/>
    </xf>
    <xf numFmtId="173" fontId="45" fillId="0" borderId="0" xfId="0" applyNumberFormat="1" applyFont="1" applyAlignment="1">
      <alignment/>
    </xf>
    <xf numFmtId="2" fontId="45" fillId="0" borderId="0" xfId="0" applyNumberFormat="1" applyFont="1" applyAlignment="1">
      <alignment/>
    </xf>
    <xf numFmtId="0" fontId="45" fillId="0" borderId="21" xfId="0" applyFont="1" applyBorder="1" applyAlignment="1">
      <alignment/>
    </xf>
    <xf numFmtId="2" fontId="45" fillId="0" borderId="18" xfId="0" applyNumberFormat="1" applyFont="1" applyBorder="1" applyAlignment="1">
      <alignment/>
    </xf>
    <xf numFmtId="0" fontId="45" fillId="0" borderId="19" xfId="0" applyFont="1" applyBorder="1" applyAlignment="1">
      <alignment/>
    </xf>
    <xf numFmtId="0" fontId="45" fillId="0" borderId="22" xfId="0" applyFont="1" applyBorder="1" applyAlignment="1">
      <alignment/>
    </xf>
    <xf numFmtId="0" fontId="45" fillId="0" borderId="20" xfId="0" applyFont="1" applyBorder="1" applyAlignment="1">
      <alignment vertical="top" wrapText="1"/>
    </xf>
    <xf numFmtId="0" fontId="45" fillId="0" borderId="23" xfId="0" applyFont="1" applyBorder="1" applyAlignment="1">
      <alignment/>
    </xf>
    <xf numFmtId="175" fontId="45" fillId="0" borderId="0" xfId="0" applyNumberFormat="1" applyFont="1" applyBorder="1" applyAlignment="1">
      <alignment/>
    </xf>
    <xf numFmtId="0" fontId="45" fillId="0" borderId="24" xfId="0" applyFont="1" applyBorder="1" applyAlignment="1">
      <alignment/>
    </xf>
    <xf numFmtId="0" fontId="45" fillId="0" borderId="11" xfId="0" applyFont="1" applyBorder="1" applyAlignment="1">
      <alignment/>
    </xf>
    <xf numFmtId="0" fontId="45" fillId="0" borderId="11" xfId="0" applyFont="1" applyBorder="1" applyAlignment="1">
      <alignment horizontal="center"/>
    </xf>
    <xf numFmtId="0" fontId="45" fillId="0" borderId="22" xfId="0" applyFont="1" applyBorder="1" applyAlignment="1">
      <alignment vertical="top" wrapText="1"/>
    </xf>
    <xf numFmtId="0" fontId="45" fillId="0" borderId="0" xfId="0" applyFont="1" applyBorder="1" applyAlignment="1">
      <alignment horizontal="center"/>
    </xf>
    <xf numFmtId="173" fontId="45" fillId="0" borderId="0" xfId="0" applyNumberFormat="1" applyFont="1" applyFill="1" applyBorder="1" applyAlignment="1">
      <alignment/>
    </xf>
    <xf numFmtId="173" fontId="45" fillId="0" borderId="10" xfId="0" applyNumberFormat="1" applyFont="1" applyBorder="1" applyAlignment="1">
      <alignment/>
    </xf>
    <xf numFmtId="0" fontId="45" fillId="0" borderId="16" xfId="0" applyFont="1" applyBorder="1" applyAlignment="1">
      <alignment/>
    </xf>
    <xf numFmtId="0" fontId="45" fillId="0" borderId="23" xfId="0" applyFont="1" applyBorder="1" applyAlignment="1">
      <alignment vertical="top" wrapText="1"/>
    </xf>
    <xf numFmtId="2" fontId="45" fillId="0" borderId="0" xfId="0" applyNumberFormat="1" applyFont="1" applyFill="1" applyBorder="1" applyAlignment="1">
      <alignment/>
    </xf>
    <xf numFmtId="0" fontId="45" fillId="0" borderId="12" xfId="0" applyFont="1" applyBorder="1" applyAlignment="1">
      <alignment horizontal="center"/>
    </xf>
    <xf numFmtId="0" fontId="45" fillId="0" borderId="13" xfId="0" applyFont="1" applyBorder="1" applyAlignment="1">
      <alignment horizontal="center"/>
    </xf>
    <xf numFmtId="0" fontId="45" fillId="0" borderId="14" xfId="0" applyFont="1" applyBorder="1" applyAlignment="1">
      <alignment horizontal="center"/>
    </xf>
    <xf numFmtId="0" fontId="45" fillId="0" borderId="20" xfId="0" applyFont="1" applyBorder="1" applyAlignment="1">
      <alignment horizontal="left" vertical="top" wrapText="1"/>
    </xf>
    <xf numFmtId="0" fontId="45" fillId="0" borderId="0" xfId="0" applyFont="1" applyBorder="1" applyAlignment="1">
      <alignment horizontal="left" vertical="top" wrapText="1"/>
    </xf>
    <xf numFmtId="0" fontId="45" fillId="0" borderId="23" xfId="0" applyFont="1" applyBorder="1" applyAlignment="1">
      <alignment horizontal="left" vertical="top" wrapText="1"/>
    </xf>
    <xf numFmtId="2" fontId="45" fillId="0" borderId="15" xfId="0" applyNumberFormat="1" applyFont="1" applyBorder="1" applyAlignment="1">
      <alignment/>
    </xf>
    <xf numFmtId="10" fontId="45" fillId="0" borderId="10" xfId="0" applyNumberFormat="1" applyFont="1" applyBorder="1" applyAlignment="1">
      <alignment/>
    </xf>
    <xf numFmtId="0" fontId="45" fillId="0" borderId="20" xfId="0" applyFont="1" applyBorder="1" applyAlignment="1">
      <alignment vertical="top" wrapText="1"/>
    </xf>
    <xf numFmtId="0" fontId="45" fillId="0" borderId="0" xfId="0" applyFont="1" applyBorder="1" applyAlignment="1">
      <alignment vertical="top" wrapText="1"/>
    </xf>
    <xf numFmtId="0" fontId="45" fillId="0" borderId="23" xfId="0" applyFont="1" applyBorder="1" applyAlignment="1">
      <alignment vertical="top" wrapText="1"/>
    </xf>
    <xf numFmtId="2" fontId="45" fillId="0" borderId="19" xfId="0" applyNumberFormat="1" applyFont="1" applyBorder="1" applyAlignment="1">
      <alignment/>
    </xf>
    <xf numFmtId="2" fontId="45" fillId="0" borderId="20" xfId="0" applyNumberFormat="1" applyFont="1" applyBorder="1" applyAlignment="1">
      <alignment/>
    </xf>
    <xf numFmtId="2" fontId="45" fillId="0" borderId="21" xfId="0" applyNumberFormat="1" applyFont="1" applyBorder="1" applyAlignment="1">
      <alignment/>
    </xf>
    <xf numFmtId="0" fontId="45" fillId="0" borderId="20" xfId="0" applyFont="1" applyBorder="1" applyAlignment="1">
      <alignment horizontal="center"/>
    </xf>
    <xf numFmtId="0" fontId="45" fillId="0" borderId="0" xfId="0" applyFont="1" applyBorder="1" applyAlignment="1">
      <alignment horizontal="center"/>
    </xf>
    <xf numFmtId="0" fontId="45" fillId="0" borderId="23" xfId="0" applyFont="1" applyBorder="1" applyAlignment="1">
      <alignment horizontal="center"/>
    </xf>
    <xf numFmtId="0" fontId="45" fillId="0" borderId="15" xfId="0" applyFont="1" applyBorder="1" applyAlignment="1">
      <alignment horizontal="center"/>
    </xf>
    <xf numFmtId="0" fontId="45" fillId="0" borderId="17" xfId="0" applyFont="1" applyBorder="1" applyAlignment="1">
      <alignment horizontal="center"/>
    </xf>
    <xf numFmtId="0" fontId="45" fillId="0" borderId="18" xfId="0" applyFont="1" applyBorder="1" applyAlignment="1">
      <alignment horizontal="center"/>
    </xf>
    <xf numFmtId="172" fontId="45" fillId="0" borderId="18" xfId="0" applyNumberFormat="1" applyFont="1" applyBorder="1" applyAlignment="1">
      <alignment/>
    </xf>
    <xf numFmtId="0" fontId="45" fillId="0" borderId="19" xfId="0" applyFont="1" applyBorder="1" applyAlignment="1">
      <alignment horizontal="center"/>
    </xf>
    <xf numFmtId="0" fontId="45" fillId="0" borderId="16" xfId="0" applyFont="1" applyBorder="1" applyAlignment="1">
      <alignment horizontal="center"/>
    </xf>
    <xf numFmtId="0" fontId="45" fillId="0" borderId="22" xfId="0" applyFont="1" applyBorder="1" applyAlignment="1">
      <alignment horizontal="center"/>
    </xf>
    <xf numFmtId="0" fontId="45" fillId="0" borderId="15" xfId="0" applyFont="1" applyBorder="1" applyAlignment="1">
      <alignment horizontal="right"/>
    </xf>
    <xf numFmtId="0" fontId="45" fillId="0" borderId="21" xfId="0" applyFont="1" applyBorder="1" applyAlignment="1">
      <alignment horizontal="center"/>
    </xf>
    <xf numFmtId="0" fontId="45" fillId="0" borderId="10" xfId="0" applyFont="1" applyBorder="1" applyAlignment="1">
      <alignment horizontal="center"/>
    </xf>
    <xf numFmtId="0" fontId="45" fillId="0" borderId="24" xfId="0" applyFont="1" applyBorder="1" applyAlignment="1">
      <alignment horizontal="center"/>
    </xf>
    <xf numFmtId="0" fontId="45" fillId="0" borderId="18" xfId="0" applyFont="1" applyBorder="1" applyAlignment="1">
      <alignment horizontal="right"/>
    </xf>
    <xf numFmtId="0" fontId="45" fillId="0" borderId="15" xfId="0" applyFont="1" applyBorder="1" applyAlignment="1">
      <alignment/>
    </xf>
    <xf numFmtId="0" fontId="45" fillId="0" borderId="23" xfId="0" applyFont="1" applyFill="1" applyBorder="1" applyAlignment="1">
      <alignment/>
    </xf>
    <xf numFmtId="0" fontId="45" fillId="0" borderId="10" xfId="0" applyFont="1" applyFill="1" applyBorder="1" applyAlignment="1">
      <alignment/>
    </xf>
    <xf numFmtId="0" fontId="45" fillId="0" borderId="24" xfId="0" applyFont="1" applyFill="1" applyBorder="1" applyAlignment="1">
      <alignment/>
    </xf>
    <xf numFmtId="0" fontId="45" fillId="0" borderId="11" xfId="0" applyFont="1" applyBorder="1" applyAlignment="1">
      <alignment horizontal="center" vertical="center"/>
    </xf>
    <xf numFmtId="0" fontId="45" fillId="0" borderId="13" xfId="0" applyFont="1" applyBorder="1" applyAlignment="1">
      <alignment/>
    </xf>
    <xf numFmtId="0" fontId="45" fillId="0" borderId="14" xfId="0" applyFont="1" applyBorder="1" applyAlignment="1">
      <alignment/>
    </xf>
    <xf numFmtId="0" fontId="45" fillId="0" borderId="11" xfId="0" applyFont="1" applyBorder="1" applyAlignment="1">
      <alignment horizontal="center"/>
    </xf>
    <xf numFmtId="0" fontId="46" fillId="0" borderId="0" xfId="0" applyFont="1" applyAlignment="1">
      <alignment horizontal="center"/>
    </xf>
    <xf numFmtId="0" fontId="48" fillId="0" borderId="0" xfId="0" applyFont="1" applyAlignment="1">
      <alignment horizontal="center" wrapText="1"/>
    </xf>
    <xf numFmtId="0" fontId="46" fillId="0" borderId="0" xfId="0" applyFont="1" applyAlignment="1">
      <alignment horizontal="center" wrapText="1"/>
    </xf>
    <xf numFmtId="0" fontId="48" fillId="0" borderId="0" xfId="0" applyFont="1" applyFill="1" applyAlignment="1">
      <alignment horizontal="center" vertical="center" wrapText="1"/>
    </xf>
    <xf numFmtId="0" fontId="49" fillId="0" borderId="0" xfId="0" applyFont="1" applyAlignment="1">
      <alignment/>
    </xf>
    <xf numFmtId="0" fontId="45" fillId="0" borderId="11" xfId="0" applyNumberFormat="1" applyFont="1" applyFill="1" applyBorder="1" applyAlignment="1" applyProtection="1">
      <alignment horizontal="right" vertical="top" wrapText="1"/>
      <protection/>
    </xf>
    <xf numFmtId="0" fontId="45" fillId="0" borderId="11" xfId="0" applyNumberFormat="1" applyFont="1" applyFill="1" applyBorder="1" applyAlignment="1" applyProtection="1">
      <alignment horizontal="left" vertical="top" wrapText="1" indent="1"/>
      <protection/>
    </xf>
    <xf numFmtId="0" fontId="45" fillId="0" borderId="11" xfId="0" applyNumberFormat="1" applyFont="1" applyFill="1" applyBorder="1" applyAlignment="1" applyProtection="1">
      <alignment horizontal="center" vertical="top"/>
      <protection/>
    </xf>
    <xf numFmtId="0" fontId="45" fillId="0" borderId="11" xfId="0" applyNumberFormat="1" applyFont="1" applyFill="1" applyBorder="1" applyAlignment="1" applyProtection="1">
      <alignment horizontal="left" vertical="top" wrapText="1"/>
      <protection/>
    </xf>
    <xf numFmtId="0" fontId="45" fillId="0" borderId="11" xfId="0" applyNumberFormat="1" applyFont="1" applyFill="1" applyBorder="1" applyAlignment="1" applyProtection="1">
      <alignment horizontal="center" vertical="top" wrapText="1"/>
      <protection/>
    </xf>
    <xf numFmtId="2" fontId="45" fillId="0" borderId="11" xfId="0" applyNumberFormat="1" applyFont="1" applyFill="1" applyBorder="1" applyAlignment="1" applyProtection="1">
      <alignment horizontal="center" vertical="top"/>
      <protection/>
    </xf>
    <xf numFmtId="172" fontId="45" fillId="0" borderId="11" xfId="0" applyNumberFormat="1" applyFont="1" applyFill="1" applyBorder="1" applyAlignment="1" applyProtection="1">
      <alignment horizontal="center" vertical="top"/>
      <protection/>
    </xf>
    <xf numFmtId="2" fontId="45" fillId="0" borderId="11" xfId="0" applyNumberFormat="1" applyFont="1" applyBorder="1" applyAlignment="1">
      <alignment/>
    </xf>
    <xf numFmtId="0" fontId="45" fillId="0" borderId="0" xfId="0" applyNumberFormat="1" applyFont="1" applyFill="1" applyBorder="1" applyAlignment="1" applyProtection="1">
      <alignment vertical="top"/>
      <protection/>
    </xf>
    <xf numFmtId="0" fontId="45" fillId="0" borderId="11" xfId="0" applyNumberFormat="1" applyFont="1" applyFill="1" applyBorder="1" applyAlignment="1" applyProtection="1">
      <alignment horizontal="left" vertical="top" indent="10"/>
      <protection/>
    </xf>
    <xf numFmtId="0" fontId="45" fillId="0" borderId="13" xfId="0" applyNumberFormat="1" applyFont="1" applyFill="1" applyBorder="1" applyAlignment="1" applyProtection="1">
      <alignment horizontal="left" vertical="top" indent="2"/>
      <protection/>
    </xf>
    <xf numFmtId="0" fontId="45" fillId="0" borderId="14" xfId="0" applyNumberFormat="1" applyFont="1" applyFill="1" applyBorder="1" applyAlignment="1" applyProtection="1">
      <alignment horizontal="left" vertical="top" indent="2"/>
      <protection/>
    </xf>
    <xf numFmtId="0" fontId="47" fillId="0" borderId="15" xfId="0" applyNumberFormat="1" applyFont="1" applyFill="1" applyBorder="1" applyAlignment="1" applyProtection="1">
      <alignment horizontal="right" vertical="top"/>
      <protection/>
    </xf>
    <xf numFmtId="0" fontId="47" fillId="0" borderId="15" xfId="0" applyNumberFormat="1" applyFont="1" applyFill="1" applyBorder="1" applyAlignment="1" applyProtection="1">
      <alignment horizontal="left" vertical="top" wrapText="1"/>
      <protection/>
    </xf>
    <xf numFmtId="2" fontId="47" fillId="0" borderId="15" xfId="0" applyNumberFormat="1" applyFont="1" applyFill="1" applyBorder="1" applyAlignment="1" applyProtection="1">
      <alignment horizontal="center" vertical="top"/>
      <protection/>
    </xf>
    <xf numFmtId="0" fontId="47" fillId="0" borderId="15" xfId="0" applyNumberFormat="1" applyFont="1" applyFill="1" applyBorder="1" applyAlignment="1" applyProtection="1">
      <alignment horizontal="left" vertical="top"/>
      <protection/>
    </xf>
    <xf numFmtId="0" fontId="45" fillId="0" borderId="19" xfId="0" applyFont="1" applyBorder="1" applyAlignment="1">
      <alignment horizontal="right" vertical="top"/>
    </xf>
    <xf numFmtId="2" fontId="47" fillId="0" borderId="22" xfId="0" applyNumberFormat="1" applyFont="1" applyFill="1" applyBorder="1" applyAlignment="1" applyProtection="1">
      <alignment horizontal="left" vertical="top" indent="1"/>
      <protection/>
    </xf>
    <xf numFmtId="0" fontId="47" fillId="0" borderId="16" xfId="0" applyNumberFormat="1" applyFont="1" applyFill="1" applyBorder="1" applyAlignment="1" applyProtection="1">
      <alignment horizontal="right" vertical="top"/>
      <protection/>
    </xf>
    <xf numFmtId="2" fontId="47" fillId="0" borderId="22" xfId="0" applyNumberFormat="1" applyFont="1" applyFill="1" applyBorder="1" applyAlignment="1" applyProtection="1">
      <alignment horizontal="right" vertical="top"/>
      <protection/>
    </xf>
    <xf numFmtId="0" fontId="47" fillId="0" borderId="11" xfId="0" applyNumberFormat="1" applyFont="1" applyFill="1" applyBorder="1" applyAlignment="1" applyProtection="1">
      <alignment horizontal="right" vertical="top"/>
      <protection/>
    </xf>
    <xf numFmtId="0" fontId="47" fillId="0" borderId="11" xfId="0" applyNumberFormat="1" applyFont="1" applyFill="1" applyBorder="1" applyAlignment="1" applyProtection="1">
      <alignment horizontal="left" vertical="top" wrapText="1"/>
      <protection/>
    </xf>
    <xf numFmtId="0" fontId="47" fillId="0" borderId="11" xfId="0" applyNumberFormat="1" applyFont="1" applyFill="1" applyBorder="1" applyAlignment="1" applyProtection="1">
      <alignment horizontal="center" vertical="top"/>
      <protection/>
    </xf>
    <xf numFmtId="0" fontId="47" fillId="0" borderId="11" xfId="0" applyNumberFormat="1" applyFont="1" applyFill="1" applyBorder="1" applyAlignment="1" applyProtection="1">
      <alignment horizontal="left" vertical="top"/>
      <protection/>
    </xf>
    <xf numFmtId="0" fontId="45" fillId="0" borderId="12" xfId="0" applyFont="1" applyBorder="1" applyAlignment="1">
      <alignment horizontal="right" vertical="top"/>
    </xf>
    <xf numFmtId="2" fontId="47" fillId="0" borderId="14" xfId="0" applyNumberFormat="1" applyFont="1" applyFill="1" applyBorder="1" applyAlignment="1" applyProtection="1">
      <alignment horizontal="left" vertical="top" indent="1"/>
      <protection/>
    </xf>
    <xf numFmtId="0" fontId="47" fillId="0" borderId="13" xfId="0" applyNumberFormat="1" applyFont="1" applyFill="1" applyBorder="1" applyAlignment="1" applyProtection="1">
      <alignment horizontal="right" vertical="top"/>
      <protection/>
    </xf>
    <xf numFmtId="2" fontId="47" fillId="0" borderId="14" xfId="0" applyNumberFormat="1" applyFont="1" applyFill="1" applyBorder="1" applyAlignment="1" applyProtection="1">
      <alignment horizontal="right" vertical="top"/>
      <protection/>
    </xf>
    <xf numFmtId="0" fontId="47" fillId="0" borderId="17" xfId="0" applyNumberFormat="1" applyFont="1" applyFill="1" applyBorder="1" applyAlignment="1" applyProtection="1">
      <alignment horizontal="right" vertical="top"/>
      <protection/>
    </xf>
    <xf numFmtId="0" fontId="47" fillId="0" borderId="17" xfId="0" applyNumberFormat="1" applyFont="1" applyFill="1" applyBorder="1" applyAlignment="1" applyProtection="1">
      <alignment horizontal="left" vertical="top" wrapText="1"/>
      <protection/>
    </xf>
    <xf numFmtId="2" fontId="47" fillId="0" borderId="17" xfId="0" applyNumberFormat="1" applyFont="1" applyFill="1" applyBorder="1" applyAlignment="1" applyProtection="1">
      <alignment horizontal="center" vertical="top"/>
      <protection/>
    </xf>
    <xf numFmtId="0" fontId="47" fillId="0" borderId="17" xfId="0" applyNumberFormat="1" applyFont="1" applyFill="1" applyBorder="1" applyAlignment="1" applyProtection="1">
      <alignment horizontal="left" vertical="top"/>
      <protection/>
    </xf>
    <xf numFmtId="0" fontId="45" fillId="0" borderId="20" xfId="0" applyFont="1" applyBorder="1" applyAlignment="1">
      <alignment horizontal="right" vertical="top"/>
    </xf>
    <xf numFmtId="2" fontId="47" fillId="0" borderId="23" xfId="0" applyNumberFormat="1" applyFont="1" applyFill="1" applyBorder="1" applyAlignment="1" applyProtection="1">
      <alignment horizontal="left" vertical="top" indent="1"/>
      <protection/>
    </xf>
    <xf numFmtId="0" fontId="47" fillId="0" borderId="0" xfId="0" applyNumberFormat="1" applyFont="1" applyFill="1" applyBorder="1" applyAlignment="1" applyProtection="1">
      <alignment horizontal="right" vertical="top"/>
      <protection/>
    </xf>
    <xf numFmtId="2" fontId="47" fillId="0" borderId="23" xfId="0" applyNumberFormat="1" applyFont="1" applyFill="1" applyBorder="1" applyAlignment="1" applyProtection="1">
      <alignment horizontal="right" vertical="top"/>
      <protection/>
    </xf>
    <xf numFmtId="0" fontId="47" fillId="0" borderId="17" xfId="0" applyNumberFormat="1" applyFont="1" applyFill="1" applyBorder="1" applyAlignment="1" applyProtection="1">
      <alignment horizontal="center" vertical="top"/>
      <protection/>
    </xf>
    <xf numFmtId="0" fontId="47" fillId="0" borderId="12" xfId="0" applyNumberFormat="1" applyFont="1" applyFill="1" applyBorder="1" applyAlignment="1" applyProtection="1">
      <alignment horizontal="right" vertical="top"/>
      <protection/>
    </xf>
    <xf numFmtId="2" fontId="47" fillId="0" borderId="11" xfId="0" applyNumberFormat="1" applyFont="1" applyFill="1" applyBorder="1" applyAlignment="1" applyProtection="1">
      <alignment horizontal="center" vertical="top"/>
      <protection/>
    </xf>
    <xf numFmtId="2" fontId="47" fillId="0" borderId="14" xfId="0" applyNumberFormat="1" applyFont="1" applyFill="1" applyBorder="1" applyAlignment="1" applyProtection="1">
      <alignment horizontal="center" vertical="top"/>
      <protection/>
    </xf>
    <xf numFmtId="0" fontId="45" fillId="0" borderId="21" xfId="0" applyFont="1" applyBorder="1" applyAlignment="1">
      <alignment horizontal="right" vertical="top"/>
    </xf>
    <xf numFmtId="0" fontId="47" fillId="0" borderId="10" xfId="0" applyNumberFormat="1" applyFont="1" applyFill="1" applyBorder="1" applyAlignment="1" applyProtection="1">
      <alignment horizontal="right" vertical="top"/>
      <protection/>
    </xf>
    <xf numFmtId="0" fontId="45" fillId="0" borderId="11" xfId="0" applyFont="1" applyBorder="1" applyAlignment="1">
      <alignment horizontal="center" vertical="top"/>
    </xf>
    <xf numFmtId="0" fontId="50" fillId="0" borderId="13" xfId="0" applyNumberFormat="1" applyFont="1" applyFill="1" applyBorder="1" applyAlignment="1" applyProtection="1">
      <alignment horizontal="center" vertical="center"/>
      <protection/>
    </xf>
    <xf numFmtId="0" fontId="50" fillId="0" borderId="14" xfId="0" applyNumberFormat="1" applyFont="1" applyFill="1" applyBorder="1" applyAlignment="1" applyProtection="1">
      <alignment horizontal="center" vertical="center"/>
      <protection/>
    </xf>
    <xf numFmtId="0" fontId="50" fillId="0" borderId="21" xfId="0" applyNumberFormat="1" applyFont="1" applyFill="1" applyBorder="1" applyAlignment="1" applyProtection="1">
      <alignment horizontal="right" vertical="center"/>
      <protection/>
    </xf>
    <xf numFmtId="2" fontId="46" fillId="0" borderId="24" xfId="0" applyNumberFormat="1" applyFont="1" applyFill="1" applyBorder="1" applyAlignment="1" applyProtection="1">
      <alignment horizontal="center" vertical="center"/>
      <protection/>
    </xf>
    <xf numFmtId="0" fontId="47" fillId="0" borderId="0" xfId="0" applyNumberFormat="1" applyFont="1" applyFill="1" applyBorder="1" applyAlignment="1" applyProtection="1">
      <alignment horizontal="left" vertical="top"/>
      <protection/>
    </xf>
    <xf numFmtId="2" fontId="47" fillId="0" borderId="0" xfId="0" applyNumberFormat="1" applyFont="1" applyFill="1" applyBorder="1" applyAlignment="1" applyProtection="1">
      <alignment horizontal="left" vertical="top"/>
      <protection/>
    </xf>
    <xf numFmtId="0" fontId="47" fillId="0" borderId="20" xfId="0" applyNumberFormat="1" applyFont="1" applyFill="1" applyBorder="1" applyAlignment="1" applyProtection="1">
      <alignment horizontal="center" vertical="top"/>
      <protection/>
    </xf>
    <xf numFmtId="0" fontId="47" fillId="0" borderId="0" xfId="0" applyNumberFormat="1" applyFont="1" applyFill="1" applyBorder="1" applyAlignment="1" applyProtection="1">
      <alignment horizontal="center" vertical="top"/>
      <protection/>
    </xf>
    <xf numFmtId="2" fontId="47" fillId="0" borderId="23" xfId="0" applyNumberFormat="1" applyFont="1" applyFill="1" applyBorder="1" applyAlignment="1" applyProtection="1">
      <alignment horizontal="left" vertical="top"/>
      <protection/>
    </xf>
    <xf numFmtId="0" fontId="47" fillId="0" borderId="15" xfId="0" applyNumberFormat="1" applyFont="1" applyFill="1" applyBorder="1" applyAlignment="1" applyProtection="1">
      <alignment horizontal="center" vertical="top"/>
      <protection/>
    </xf>
    <xf numFmtId="0" fontId="47" fillId="0" borderId="19" xfId="0" applyNumberFormat="1" applyFont="1" applyFill="1" applyBorder="1" applyAlignment="1" applyProtection="1">
      <alignment horizontal="left" vertical="top"/>
      <protection/>
    </xf>
    <xf numFmtId="0" fontId="47" fillId="0" borderId="22" xfId="0" applyNumberFormat="1" applyFont="1" applyFill="1" applyBorder="1" applyAlignment="1" applyProtection="1">
      <alignment horizontal="left" vertical="top"/>
      <protection/>
    </xf>
    <xf numFmtId="0" fontId="47" fillId="0" borderId="17" xfId="0" applyNumberFormat="1" applyFont="1" applyFill="1" applyBorder="1" applyAlignment="1" applyProtection="1">
      <alignment horizontal="center" vertical="top"/>
      <protection/>
    </xf>
    <xf numFmtId="0" fontId="47" fillId="0" borderId="18" xfId="0" applyNumberFormat="1" applyFont="1" applyFill="1" applyBorder="1" applyAlignment="1" applyProtection="1">
      <alignment horizontal="left" vertical="top"/>
      <protection/>
    </xf>
    <xf numFmtId="0" fontId="47" fillId="0" borderId="18" xfId="0" applyNumberFormat="1" applyFont="1" applyFill="1" applyBorder="1" applyAlignment="1" applyProtection="1">
      <alignment horizontal="center" vertical="top"/>
      <protection/>
    </xf>
    <xf numFmtId="0" fontId="47" fillId="0" borderId="21" xfId="0" applyNumberFormat="1" applyFont="1" applyFill="1" applyBorder="1" applyAlignment="1" applyProtection="1">
      <alignment horizontal="left" vertical="top"/>
      <protection/>
    </xf>
    <xf numFmtId="0" fontId="47" fillId="0" borderId="24" xfId="0" applyNumberFormat="1" applyFont="1" applyFill="1" applyBorder="1" applyAlignment="1" applyProtection="1">
      <alignment horizontal="right" vertical="top"/>
      <protection/>
    </xf>
    <xf numFmtId="2" fontId="47" fillId="0" borderId="24" xfId="0" applyNumberFormat="1" applyFont="1" applyFill="1" applyBorder="1" applyAlignment="1" applyProtection="1">
      <alignment horizontal="right" vertical="top"/>
      <protection/>
    </xf>
    <xf numFmtId="0" fontId="47" fillId="0" borderId="12" xfId="0" applyNumberFormat="1" applyFont="1" applyFill="1" applyBorder="1" applyAlignment="1" applyProtection="1">
      <alignment horizontal="left" vertical="top"/>
      <protection/>
    </xf>
    <xf numFmtId="0" fontId="47" fillId="0" borderId="14" xfId="0" applyNumberFormat="1" applyFont="1" applyFill="1" applyBorder="1" applyAlignment="1" applyProtection="1">
      <alignment horizontal="right" vertical="top"/>
      <protection/>
    </xf>
    <xf numFmtId="0" fontId="47" fillId="0" borderId="18" xfId="0" applyNumberFormat="1" applyFont="1" applyFill="1" applyBorder="1" applyAlignment="1" applyProtection="1">
      <alignment horizontal="center" vertical="top"/>
      <protection/>
    </xf>
    <xf numFmtId="0" fontId="47" fillId="0" borderId="15" xfId="0" applyNumberFormat="1" applyFont="1" applyFill="1" applyBorder="1" applyAlignment="1" applyProtection="1">
      <alignment horizontal="center" vertical="top"/>
      <protection/>
    </xf>
    <xf numFmtId="0" fontId="47" fillId="0" borderId="22" xfId="0" applyNumberFormat="1" applyFont="1" applyFill="1" applyBorder="1" applyAlignment="1" applyProtection="1">
      <alignment horizontal="right" vertical="top"/>
      <protection/>
    </xf>
    <xf numFmtId="0" fontId="45" fillId="0" borderId="19" xfId="0" applyNumberFormat="1" applyFont="1" applyFill="1" applyBorder="1" applyAlignment="1" applyProtection="1">
      <alignment horizontal="center" vertical="top"/>
      <protection/>
    </xf>
    <xf numFmtId="0" fontId="45" fillId="0" borderId="15" xfId="0" applyNumberFormat="1" applyFont="1" applyFill="1" applyBorder="1" applyAlignment="1" applyProtection="1">
      <alignment horizontal="left" vertical="top" wrapText="1"/>
      <protection/>
    </xf>
    <xf numFmtId="0" fontId="45" fillId="0" borderId="19" xfId="0" applyNumberFormat="1" applyFont="1" applyFill="1" applyBorder="1" applyAlignment="1" applyProtection="1">
      <alignment horizontal="right" vertical="top"/>
      <protection/>
    </xf>
    <xf numFmtId="0" fontId="45" fillId="0" borderId="22" xfId="0" applyNumberFormat="1" applyFont="1" applyFill="1" applyBorder="1" applyAlignment="1" applyProtection="1">
      <alignment horizontal="left" vertical="top" indent="1"/>
      <protection/>
    </xf>
    <xf numFmtId="0" fontId="45" fillId="0" borderId="20" xfId="0" applyNumberFormat="1" applyFont="1" applyFill="1" applyBorder="1" applyAlignment="1" applyProtection="1">
      <alignment horizontal="center" vertical="top"/>
      <protection/>
    </xf>
    <xf numFmtId="0" fontId="45" fillId="0" borderId="18" xfId="0" applyNumberFormat="1" applyFont="1" applyFill="1" applyBorder="1" applyAlignment="1" applyProtection="1">
      <alignment horizontal="left" vertical="top" wrapText="1"/>
      <protection/>
    </xf>
    <xf numFmtId="0" fontId="45" fillId="0" borderId="18" xfId="0" applyNumberFormat="1" applyFont="1" applyFill="1" applyBorder="1" applyAlignment="1" applyProtection="1">
      <alignment horizontal="center" vertical="top"/>
      <protection/>
    </xf>
    <xf numFmtId="0" fontId="45" fillId="0" borderId="18" xfId="0" applyNumberFormat="1" applyFont="1" applyFill="1" applyBorder="1" applyAlignment="1" applyProtection="1">
      <alignment horizontal="left" vertical="top"/>
      <protection/>
    </xf>
    <xf numFmtId="0" fontId="47" fillId="0" borderId="21" xfId="0" applyNumberFormat="1" applyFont="1" applyFill="1" applyBorder="1" applyAlignment="1" applyProtection="1">
      <alignment horizontal="right" vertical="top"/>
      <protection/>
    </xf>
    <xf numFmtId="0" fontId="45" fillId="0" borderId="17" xfId="0" applyNumberFormat="1" applyFont="1" applyFill="1" applyBorder="1" applyAlignment="1" applyProtection="1">
      <alignment horizontal="center" vertical="top"/>
      <protection/>
    </xf>
    <xf numFmtId="0" fontId="45" fillId="0" borderId="12" xfId="0" applyNumberFormat="1" applyFont="1" applyFill="1" applyBorder="1" applyAlignment="1" applyProtection="1">
      <alignment horizontal="left" vertical="top"/>
      <protection/>
    </xf>
    <xf numFmtId="0" fontId="45" fillId="0" borderId="13" xfId="0" applyNumberFormat="1" applyFont="1" applyFill="1" applyBorder="1" applyAlignment="1" applyProtection="1">
      <alignment horizontal="right" vertical="top"/>
      <protection/>
    </xf>
    <xf numFmtId="0" fontId="45" fillId="0" borderId="18" xfId="0" applyNumberFormat="1" applyFont="1" applyFill="1" applyBorder="1" applyAlignment="1" applyProtection="1">
      <alignment horizontal="center" vertical="top"/>
      <protection/>
    </xf>
    <xf numFmtId="0" fontId="45" fillId="0" borderId="10" xfId="0" applyNumberFormat="1" applyFont="1" applyFill="1" applyBorder="1" applyAlignment="1" applyProtection="1">
      <alignment horizontal="right" vertical="top"/>
      <protection/>
    </xf>
    <xf numFmtId="0" fontId="45" fillId="0" borderId="13" xfId="0" applyFont="1" applyBorder="1" applyAlignment="1">
      <alignment horizontal="right" vertical="top"/>
    </xf>
    <xf numFmtId="0" fontId="45" fillId="0" borderId="10" xfId="0" applyFont="1" applyBorder="1" applyAlignment="1">
      <alignment horizontal="right" vertical="top"/>
    </xf>
    <xf numFmtId="0" fontId="45" fillId="0" borderId="12" xfId="0" applyNumberFormat="1" applyFont="1" applyFill="1" applyBorder="1" applyAlignment="1" applyProtection="1">
      <alignment horizontal="right" vertical="top"/>
      <protection/>
    </xf>
    <xf numFmtId="0" fontId="45" fillId="0" borderId="16" xfId="0" applyNumberFormat="1" applyFont="1" applyFill="1" applyBorder="1" applyAlignment="1" applyProtection="1">
      <alignment horizontal="left" vertical="top"/>
      <protection/>
    </xf>
    <xf numFmtId="0" fontId="45" fillId="0" borderId="0" xfId="0" applyNumberFormat="1" applyFont="1" applyFill="1" applyBorder="1" applyAlignment="1" applyProtection="1">
      <alignment horizontal="left" vertical="top"/>
      <protection/>
    </xf>
    <xf numFmtId="2" fontId="50" fillId="0" borderId="14" xfId="0" applyNumberFormat="1" applyFont="1" applyFill="1" applyBorder="1" applyAlignment="1" applyProtection="1">
      <alignment horizontal="right" vertical="top"/>
      <protection/>
    </xf>
    <xf numFmtId="0" fontId="51" fillId="0" borderId="0" xfId="0" applyFont="1" applyAlignment="1">
      <alignment horizontal="center"/>
    </xf>
    <xf numFmtId="0" fontId="45" fillId="0" borderId="0" xfId="0" applyFont="1" applyAlignment="1">
      <alignment horizontal="right"/>
    </xf>
    <xf numFmtId="2" fontId="46" fillId="0" borderId="0" xfId="0" applyNumberFormat="1" applyFont="1" applyAlignment="1">
      <alignment/>
    </xf>
    <xf numFmtId="10" fontId="45" fillId="0" borderId="0" xfId="57" applyNumberFormat="1" applyFont="1" applyAlignment="1">
      <alignment/>
    </xf>
    <xf numFmtId="0" fontId="46" fillId="0" borderId="0" xfId="0" applyFont="1" applyAlignment="1">
      <alignment horizontal="right"/>
    </xf>
    <xf numFmtId="2" fontId="45" fillId="0" borderId="0" xfId="0" applyNumberFormat="1" applyFont="1" applyAlignment="1">
      <alignment horizontal="center"/>
    </xf>
    <xf numFmtId="0" fontId="45" fillId="0" borderId="0" xfId="0" applyFont="1" applyAlignment="1">
      <alignment horizontal="center"/>
    </xf>
    <xf numFmtId="0" fontId="52" fillId="0" borderId="0" xfId="0" applyFont="1" applyAlignment="1">
      <alignment horizontal="center"/>
    </xf>
    <xf numFmtId="9" fontId="45" fillId="0" borderId="0" xfId="57" applyFont="1" applyAlignment="1">
      <alignment/>
    </xf>
    <xf numFmtId="0" fontId="46" fillId="0" borderId="0" xfId="0" applyFont="1" applyAlignment="1">
      <alignment horizontal="center"/>
    </xf>
    <xf numFmtId="0" fontId="53" fillId="0" borderId="0" xfId="0" applyFont="1" applyAlignment="1">
      <alignment/>
    </xf>
    <xf numFmtId="0" fontId="48" fillId="0" borderId="0" xfId="0" applyFont="1" applyFill="1" applyBorder="1" applyAlignment="1">
      <alignment horizontal="center" wrapText="1"/>
    </xf>
    <xf numFmtId="0" fontId="48" fillId="0" borderId="0" xfId="0" applyFont="1" applyFill="1" applyAlignment="1">
      <alignment horizontal="center" wrapText="1"/>
    </xf>
    <xf numFmtId="0" fontId="48" fillId="0" borderId="0" xfId="0" applyFont="1" applyAlignment="1">
      <alignment horizontal="center"/>
    </xf>
    <xf numFmtId="0" fontId="48" fillId="0" borderId="0" xfId="0" applyFont="1" applyFill="1" applyBorder="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vertical="center"/>
    </xf>
    <xf numFmtId="0" fontId="4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W209"/>
  <sheetViews>
    <sheetView zoomScalePageLayoutView="0" workbookViewId="0" topLeftCell="A1">
      <selection activeCell="A1" sqref="A1:IV1"/>
    </sheetView>
  </sheetViews>
  <sheetFormatPr defaultColWidth="9.140625" defaultRowHeight="12.75"/>
  <cols>
    <col min="1" max="1" width="4.00390625" style="3" customWidth="1"/>
    <col min="2" max="2" width="7.28125" style="3" customWidth="1"/>
    <col min="3" max="3" width="5.28125" style="3" customWidth="1"/>
    <col min="4" max="5" width="9.140625" style="3" customWidth="1"/>
    <col min="6" max="6" width="3.140625" style="3" bestFit="1" customWidth="1"/>
    <col min="7" max="7" width="3.8515625" style="3" customWidth="1"/>
    <col min="8" max="8" width="7.28125" style="3" customWidth="1"/>
    <col min="9" max="9" width="4.8515625" style="3" customWidth="1"/>
    <col min="10" max="10" width="8.00390625" style="3" bestFit="1" customWidth="1"/>
    <col min="11" max="11" width="2.00390625" style="3" bestFit="1" customWidth="1"/>
    <col min="12" max="12" width="8.00390625" style="3" bestFit="1" customWidth="1"/>
    <col min="13" max="13" width="2.00390625" style="3" bestFit="1" customWidth="1"/>
    <col min="14" max="14" width="6.28125" style="3" bestFit="1" customWidth="1"/>
    <col min="15" max="15" width="2.57421875" style="3" customWidth="1"/>
    <col min="16" max="16" width="9.421875" style="3" bestFit="1" customWidth="1"/>
    <col min="17" max="17" width="8.421875" style="3" customWidth="1"/>
    <col min="18" max="18" width="7.7109375" style="3" customWidth="1"/>
    <col min="19" max="19" width="4.8515625" style="3" bestFit="1" customWidth="1"/>
    <col min="20" max="20" width="8.140625" style="3" bestFit="1" customWidth="1"/>
    <col min="21" max="21" width="7.140625" style="3" customWidth="1"/>
    <col min="22" max="22" width="5.421875" style="3" customWidth="1"/>
    <col min="23" max="23" width="6.421875" style="3" customWidth="1"/>
    <col min="24" max="16384" width="9.140625" style="3" customWidth="1"/>
  </cols>
  <sheetData>
    <row r="1" spans="1:23" ht="43.5" customHeight="1">
      <c r="A1" s="2" t="s">
        <v>150</v>
      </c>
      <c r="B1" s="2"/>
      <c r="C1" s="2"/>
      <c r="D1" s="2"/>
      <c r="E1" s="2"/>
      <c r="F1" s="2"/>
      <c r="G1" s="2"/>
      <c r="H1" s="2"/>
      <c r="I1" s="2"/>
      <c r="J1" s="2"/>
      <c r="K1" s="2"/>
      <c r="L1" s="2"/>
      <c r="M1" s="2"/>
      <c r="N1" s="2"/>
      <c r="O1" s="2"/>
      <c r="P1" s="2"/>
      <c r="Q1" s="2"/>
      <c r="R1" s="2"/>
      <c r="S1" s="2"/>
      <c r="T1" s="2"/>
      <c r="U1" s="2"/>
      <c r="V1" s="2"/>
      <c r="W1" s="2"/>
    </row>
    <row r="2" spans="1:23" ht="25.5" customHeight="1">
      <c r="A2" s="4" t="s">
        <v>0</v>
      </c>
      <c r="B2" s="5" t="s">
        <v>1</v>
      </c>
      <c r="C2" s="6"/>
      <c r="D2" s="6"/>
      <c r="E2" s="6"/>
      <c r="F2" s="6"/>
      <c r="G2" s="6"/>
      <c r="H2" s="6"/>
      <c r="I2" s="6"/>
      <c r="J2" s="6"/>
      <c r="K2" s="6"/>
      <c r="L2" s="6"/>
      <c r="M2" s="6"/>
      <c r="N2" s="6"/>
      <c r="O2" s="6"/>
      <c r="P2" s="6"/>
      <c r="Q2" s="7"/>
      <c r="R2" s="8" t="s">
        <v>2</v>
      </c>
      <c r="S2" s="9" t="s">
        <v>3</v>
      </c>
      <c r="T2" s="4" t="s">
        <v>4</v>
      </c>
      <c r="U2" s="10" t="s">
        <v>5</v>
      </c>
      <c r="V2" s="9" t="s">
        <v>6</v>
      </c>
      <c r="W2" s="9" t="s">
        <v>7</v>
      </c>
    </row>
    <row r="3" spans="1:23" ht="52.5" customHeight="1">
      <c r="A3" s="11">
        <v>1</v>
      </c>
      <c r="B3" s="12" t="s">
        <v>111</v>
      </c>
      <c r="C3" s="12"/>
      <c r="D3" s="12"/>
      <c r="E3" s="12"/>
      <c r="F3" s="12"/>
      <c r="G3" s="12"/>
      <c r="H3" s="12"/>
      <c r="I3" s="12"/>
      <c r="J3" s="12"/>
      <c r="K3" s="12"/>
      <c r="L3" s="12"/>
      <c r="M3" s="12"/>
      <c r="N3" s="12"/>
      <c r="O3" s="12"/>
      <c r="P3" s="12"/>
      <c r="Q3" s="12"/>
      <c r="R3" s="13"/>
      <c r="S3" s="13"/>
      <c r="T3" s="13"/>
      <c r="U3" s="13"/>
      <c r="V3" s="13"/>
      <c r="W3" s="13"/>
    </row>
    <row r="4" spans="1:23" ht="12.75">
      <c r="A4" s="14"/>
      <c r="B4" s="1"/>
      <c r="C4" s="1"/>
      <c r="D4" s="1" t="s">
        <v>94</v>
      </c>
      <c r="E4" s="1"/>
      <c r="F4" s="1"/>
      <c r="G4" s="1"/>
      <c r="H4" s="1"/>
      <c r="I4" s="1"/>
      <c r="J4" s="15">
        <v>5</v>
      </c>
      <c r="K4" s="1" t="s">
        <v>10</v>
      </c>
      <c r="L4" s="15">
        <v>3</v>
      </c>
      <c r="M4" s="1" t="s">
        <v>10</v>
      </c>
      <c r="N4" s="15">
        <v>1.5</v>
      </c>
      <c r="O4" s="1" t="s">
        <v>9</v>
      </c>
      <c r="P4" s="1">
        <f>ROUND((J4*L4*N4),2)</f>
        <v>22.5</v>
      </c>
      <c r="Q4" s="1" t="s">
        <v>8</v>
      </c>
      <c r="R4" s="16"/>
      <c r="S4" s="16"/>
      <c r="U4" s="16"/>
      <c r="V4" s="16"/>
      <c r="W4" s="16"/>
    </row>
    <row r="5" spans="1:23" ht="12.75">
      <c r="A5" s="14"/>
      <c r="B5" s="1"/>
      <c r="C5" s="1"/>
      <c r="D5" s="1" t="s">
        <v>95</v>
      </c>
      <c r="E5" s="1"/>
      <c r="F5" s="1"/>
      <c r="G5" s="1"/>
      <c r="H5" s="1"/>
      <c r="I5" s="1"/>
      <c r="J5" s="15">
        <v>5</v>
      </c>
      <c r="K5" s="1" t="s">
        <v>10</v>
      </c>
      <c r="L5" s="15">
        <v>0.25</v>
      </c>
      <c r="M5" s="1" t="s">
        <v>10</v>
      </c>
      <c r="N5" s="17">
        <v>0.225</v>
      </c>
      <c r="O5" s="1" t="s">
        <v>9</v>
      </c>
      <c r="P5" s="1">
        <f>ROUND((J5*L5*N5),2)</f>
        <v>0.28</v>
      </c>
      <c r="Q5" s="1" t="s">
        <v>8</v>
      </c>
      <c r="R5" s="16"/>
      <c r="S5" s="16"/>
      <c r="T5" s="18">
        <v>1.19</v>
      </c>
      <c r="U5" s="16"/>
      <c r="V5" s="16"/>
      <c r="W5" s="16"/>
    </row>
    <row r="6" spans="1:23" ht="12.75">
      <c r="A6" s="14"/>
      <c r="B6" s="1"/>
      <c r="C6" s="1"/>
      <c r="D6" s="1" t="s">
        <v>109</v>
      </c>
      <c r="E6" s="1"/>
      <c r="F6" s="1"/>
      <c r="G6" s="1"/>
      <c r="H6" s="1"/>
      <c r="I6" s="1">
        <v>3.14</v>
      </c>
      <c r="J6" s="15">
        <v>2.2</v>
      </c>
      <c r="K6" s="1" t="s">
        <v>10</v>
      </c>
      <c r="L6" s="17">
        <v>0.625</v>
      </c>
      <c r="M6" s="1" t="s">
        <v>10</v>
      </c>
      <c r="N6" s="17">
        <v>0.675</v>
      </c>
      <c r="O6" s="1" t="str">
        <f>O7</f>
        <v>=</v>
      </c>
      <c r="P6" s="1">
        <f>ROUND((I6*J6*L6*N6),2)</f>
        <v>2.91</v>
      </c>
      <c r="Q6" s="1" t="s">
        <v>8</v>
      </c>
      <c r="R6" s="16"/>
      <c r="S6" s="16"/>
      <c r="T6" s="18" t="s">
        <v>11</v>
      </c>
      <c r="U6" s="16"/>
      <c r="V6" s="16"/>
      <c r="W6" s="16"/>
    </row>
    <row r="7" spans="1:23" ht="12.75">
      <c r="A7" s="14"/>
      <c r="B7" s="1"/>
      <c r="C7" s="1"/>
      <c r="D7" s="1" t="s">
        <v>110</v>
      </c>
      <c r="E7" s="1"/>
      <c r="F7" s="1"/>
      <c r="G7" s="1"/>
      <c r="H7" s="1">
        <v>1</v>
      </c>
      <c r="I7" s="1" t="s">
        <v>10</v>
      </c>
      <c r="J7" s="19">
        <v>43</v>
      </c>
      <c r="K7" s="1" t="s">
        <v>10</v>
      </c>
      <c r="L7" s="1">
        <v>0.75</v>
      </c>
      <c r="M7" s="1" t="s">
        <v>10</v>
      </c>
      <c r="N7" s="17">
        <v>0.675</v>
      </c>
      <c r="O7" s="1" t="s">
        <v>9</v>
      </c>
      <c r="P7" s="1">
        <f>ROUND((H7*J7*L7*N7),2)</f>
        <v>21.77</v>
      </c>
      <c r="Q7" s="1" t="s">
        <v>8</v>
      </c>
      <c r="R7" s="16"/>
      <c r="S7" s="16"/>
      <c r="T7" s="18">
        <v>1</v>
      </c>
      <c r="U7" s="16"/>
      <c r="V7" s="16"/>
      <c r="W7" s="16"/>
    </row>
    <row r="8" spans="1:23" ht="12.75">
      <c r="A8" s="14"/>
      <c r="B8" s="1"/>
      <c r="C8" s="1"/>
      <c r="D8" s="20" t="s">
        <v>144</v>
      </c>
      <c r="E8" s="1"/>
      <c r="F8" s="1"/>
      <c r="G8" s="1"/>
      <c r="H8" s="1">
        <v>4</v>
      </c>
      <c r="I8" s="1" t="s">
        <v>10</v>
      </c>
      <c r="J8" s="15">
        <v>0.25</v>
      </c>
      <c r="K8" s="20" t="s">
        <v>10</v>
      </c>
      <c r="L8" s="1">
        <v>0.25</v>
      </c>
      <c r="M8" s="20" t="s">
        <v>10</v>
      </c>
      <c r="N8" s="17">
        <v>0.225</v>
      </c>
      <c r="O8" s="1" t="str">
        <f>O7</f>
        <v>=</v>
      </c>
      <c r="P8" s="21">
        <f>H8*J8*L8*N8</f>
        <v>0.05625</v>
      </c>
      <c r="Q8" s="1" t="s">
        <v>8</v>
      </c>
      <c r="R8" s="16"/>
      <c r="S8" s="16"/>
      <c r="T8" s="18"/>
      <c r="U8" s="16"/>
      <c r="V8" s="16"/>
      <c r="W8" s="16"/>
    </row>
    <row r="9" spans="1:23" ht="12.75">
      <c r="A9" s="22"/>
      <c r="B9" s="1"/>
      <c r="C9" s="1"/>
      <c r="D9" s="1"/>
      <c r="E9" s="1"/>
      <c r="F9" s="1"/>
      <c r="G9" s="1"/>
      <c r="H9" s="1"/>
      <c r="I9" s="1"/>
      <c r="J9" s="1"/>
      <c r="K9" s="1"/>
      <c r="L9" s="1"/>
      <c r="M9" s="1"/>
      <c r="N9" s="1"/>
      <c r="O9" s="1"/>
      <c r="P9" s="15">
        <f>SUM(P4:P8)</f>
        <v>47.51625</v>
      </c>
      <c r="Q9" s="1" t="s">
        <v>8</v>
      </c>
      <c r="R9" s="23">
        <f>P9</f>
        <v>47.51625</v>
      </c>
      <c r="S9" s="16" t="s">
        <v>8</v>
      </c>
      <c r="T9" s="18" t="s">
        <v>7</v>
      </c>
      <c r="U9" s="16">
        <v>0</v>
      </c>
      <c r="V9" s="16">
        <v>0</v>
      </c>
      <c r="W9" s="16">
        <f>ROUND((R9/T5),2)</f>
        <v>39.93</v>
      </c>
    </row>
    <row r="10" spans="1:23" ht="53.25" customHeight="1">
      <c r="A10" s="11">
        <v>2</v>
      </c>
      <c r="B10" s="12" t="s">
        <v>112</v>
      </c>
      <c r="C10" s="12"/>
      <c r="D10" s="12"/>
      <c r="E10" s="12"/>
      <c r="F10" s="12"/>
      <c r="G10" s="12"/>
      <c r="H10" s="12"/>
      <c r="I10" s="12"/>
      <c r="J10" s="12"/>
      <c r="K10" s="12"/>
      <c r="L10" s="12"/>
      <c r="M10" s="12"/>
      <c r="N10" s="12"/>
      <c r="O10" s="12"/>
      <c r="P10" s="12"/>
      <c r="Q10" s="12"/>
      <c r="R10" s="13"/>
      <c r="S10" s="13"/>
      <c r="T10" s="24">
        <v>1.1</v>
      </c>
      <c r="U10" s="13"/>
      <c r="V10" s="13"/>
      <c r="W10" s="13"/>
    </row>
    <row r="11" spans="1:23" ht="12.75">
      <c r="A11" s="14"/>
      <c r="B11" s="25"/>
      <c r="C11" s="25"/>
      <c r="D11" s="25"/>
      <c r="E11" s="25"/>
      <c r="F11" s="25"/>
      <c r="G11" s="25"/>
      <c r="H11" s="25"/>
      <c r="I11" s="25"/>
      <c r="J11" s="25"/>
      <c r="K11" s="25"/>
      <c r="L11" s="25"/>
      <c r="M11" s="25"/>
      <c r="N11" s="25"/>
      <c r="O11" s="25"/>
      <c r="P11" s="25"/>
      <c r="Q11" s="25"/>
      <c r="R11" s="16"/>
      <c r="S11" s="16"/>
      <c r="T11" s="18" t="s">
        <v>11</v>
      </c>
      <c r="U11" s="16"/>
      <c r="V11" s="16"/>
      <c r="W11" s="16"/>
    </row>
    <row r="12" spans="1:23" ht="12.75">
      <c r="A12" s="14"/>
      <c r="B12" s="25"/>
      <c r="C12" s="25"/>
      <c r="D12" s="25"/>
      <c r="E12" s="25"/>
      <c r="F12" s="25"/>
      <c r="G12" s="25"/>
      <c r="H12" s="25"/>
      <c r="I12" s="25"/>
      <c r="J12" s="25"/>
      <c r="K12" s="25"/>
      <c r="L12" s="25"/>
      <c r="M12" s="25"/>
      <c r="N12" s="25"/>
      <c r="O12" s="25"/>
      <c r="P12" s="25"/>
      <c r="Q12" s="25"/>
      <c r="R12" s="16"/>
      <c r="S12" s="16"/>
      <c r="T12" s="18">
        <v>1</v>
      </c>
      <c r="U12" s="16"/>
      <c r="V12" s="16"/>
      <c r="W12" s="16"/>
    </row>
    <row r="13" spans="1:23" ht="12.75">
      <c r="A13" s="22"/>
      <c r="B13" s="26"/>
      <c r="C13" s="26"/>
      <c r="D13" s="26" t="s">
        <v>94</v>
      </c>
      <c r="E13" s="26"/>
      <c r="F13" s="26"/>
      <c r="G13" s="26"/>
      <c r="H13" s="26"/>
      <c r="I13" s="26"/>
      <c r="J13" s="21">
        <f>J4</f>
        <v>5</v>
      </c>
      <c r="K13" s="26" t="s">
        <v>10</v>
      </c>
      <c r="L13" s="21">
        <f>L4</f>
        <v>3</v>
      </c>
      <c r="M13" s="26" t="s">
        <v>10</v>
      </c>
      <c r="N13" s="21">
        <v>0.6</v>
      </c>
      <c r="O13" s="26" t="s">
        <v>9</v>
      </c>
      <c r="P13" s="27">
        <f>ROUND((J13*L13*N13),2)</f>
        <v>9</v>
      </c>
      <c r="Q13" s="26" t="s">
        <v>8</v>
      </c>
      <c r="R13" s="28">
        <f>P13</f>
        <v>9</v>
      </c>
      <c r="S13" s="28" t="s">
        <v>8</v>
      </c>
      <c r="T13" s="29" t="s">
        <v>7</v>
      </c>
      <c r="U13" s="28">
        <v>0</v>
      </c>
      <c r="V13" s="28">
        <v>0</v>
      </c>
      <c r="W13" s="28">
        <f>ROUND((R13/T10),2)</f>
        <v>8.18</v>
      </c>
    </row>
    <row r="14" spans="1:23" ht="31.5" customHeight="1">
      <c r="A14" s="11">
        <v>3</v>
      </c>
      <c r="B14" s="30" t="s">
        <v>12</v>
      </c>
      <c r="C14" s="12"/>
      <c r="D14" s="12"/>
      <c r="E14" s="12"/>
      <c r="F14" s="12"/>
      <c r="G14" s="12"/>
      <c r="H14" s="12"/>
      <c r="I14" s="12"/>
      <c r="J14" s="12"/>
      <c r="K14" s="12"/>
      <c r="L14" s="12"/>
      <c r="M14" s="12"/>
      <c r="N14" s="12"/>
      <c r="O14" s="12"/>
      <c r="P14" s="12"/>
      <c r="Q14" s="12"/>
      <c r="R14" s="13"/>
      <c r="S14" s="13"/>
      <c r="T14" s="13"/>
      <c r="U14" s="13"/>
      <c r="V14" s="13"/>
      <c r="W14" s="13"/>
    </row>
    <row r="15" spans="1:23" ht="12.75">
      <c r="A15" s="14"/>
      <c r="B15" s="31"/>
      <c r="C15" s="1"/>
      <c r="D15" s="1" t="s">
        <v>94</v>
      </c>
      <c r="E15" s="1"/>
      <c r="F15" s="1"/>
      <c r="G15" s="1"/>
      <c r="H15" s="1"/>
      <c r="I15" s="1"/>
      <c r="J15" s="15">
        <f>(J4+J4+L4+L4)-0.5-0.5</f>
        <v>15</v>
      </c>
      <c r="K15" s="1" t="s">
        <v>10</v>
      </c>
      <c r="L15" s="15">
        <v>0.25</v>
      </c>
      <c r="M15" s="1" t="s">
        <v>10</v>
      </c>
      <c r="N15" s="15">
        <v>0.15</v>
      </c>
      <c r="O15" s="1" t="s">
        <v>9</v>
      </c>
      <c r="P15" s="15">
        <f aca="true" t="shared" si="0" ref="P15:P20">ROUND((J15*L15*N15),2)</f>
        <v>0.56</v>
      </c>
      <c r="Q15" s="1" t="s">
        <v>8</v>
      </c>
      <c r="R15" s="16"/>
      <c r="S15" s="16"/>
      <c r="U15" s="16"/>
      <c r="V15" s="16"/>
      <c r="W15" s="16"/>
    </row>
    <row r="16" spans="1:23" ht="12.75">
      <c r="A16" s="14"/>
      <c r="B16" s="31"/>
      <c r="C16" s="1"/>
      <c r="D16" s="1"/>
      <c r="E16" s="1"/>
      <c r="F16" s="1"/>
      <c r="G16" s="1"/>
      <c r="H16" s="1"/>
      <c r="I16" s="1"/>
      <c r="J16" s="15">
        <f>J4-L15-L15</f>
        <v>4.5</v>
      </c>
      <c r="K16" s="1" t="s">
        <v>10</v>
      </c>
      <c r="L16" s="15">
        <f>L4-L15-L15</f>
        <v>2.5</v>
      </c>
      <c r="M16" s="1" t="s">
        <v>10</v>
      </c>
      <c r="N16" s="15">
        <v>0.5</v>
      </c>
      <c r="O16" s="1" t="s">
        <v>9</v>
      </c>
      <c r="P16" s="15">
        <f t="shared" si="0"/>
        <v>5.63</v>
      </c>
      <c r="Q16" s="1" t="s">
        <v>8</v>
      </c>
      <c r="R16" s="16"/>
      <c r="S16" s="16"/>
      <c r="U16" s="16"/>
      <c r="V16" s="16"/>
      <c r="W16" s="16"/>
    </row>
    <row r="17" spans="1:23" ht="12.75">
      <c r="A17" s="14"/>
      <c r="B17" s="31"/>
      <c r="C17" s="1"/>
      <c r="D17" s="1" t="s">
        <v>95</v>
      </c>
      <c r="E17" s="1"/>
      <c r="F17" s="1"/>
      <c r="G17" s="1"/>
      <c r="H17" s="1"/>
      <c r="I17" s="1"/>
      <c r="J17" s="15">
        <f>J5</f>
        <v>5</v>
      </c>
      <c r="K17" s="1" t="s">
        <v>10</v>
      </c>
      <c r="L17" s="15">
        <f>L5</f>
        <v>0.25</v>
      </c>
      <c r="M17" s="1" t="s">
        <v>10</v>
      </c>
      <c r="N17" s="17">
        <v>0.075</v>
      </c>
      <c r="O17" s="1" t="s">
        <v>9</v>
      </c>
      <c r="P17" s="15">
        <f t="shared" si="0"/>
        <v>0.09</v>
      </c>
      <c r="Q17" s="1" t="s">
        <v>8</v>
      </c>
      <c r="R17" s="16"/>
      <c r="S17" s="16"/>
      <c r="T17" s="18"/>
      <c r="U17" s="16"/>
      <c r="V17" s="16"/>
      <c r="W17" s="16"/>
    </row>
    <row r="18" spans="1:23" ht="12.75">
      <c r="A18" s="14"/>
      <c r="B18" s="31"/>
      <c r="C18" s="1"/>
      <c r="D18" s="1"/>
      <c r="E18" s="1"/>
      <c r="F18" s="1"/>
      <c r="G18" s="1"/>
      <c r="H18" s="1"/>
      <c r="I18" s="1"/>
      <c r="J18" s="15">
        <v>1</v>
      </c>
      <c r="K18" s="1" t="s">
        <v>10</v>
      </c>
      <c r="L18" s="15">
        <v>1</v>
      </c>
      <c r="M18" s="1" t="s">
        <v>10</v>
      </c>
      <c r="N18" s="15">
        <v>0.6</v>
      </c>
      <c r="O18" s="1" t="s">
        <v>9</v>
      </c>
      <c r="P18" s="15">
        <f t="shared" si="0"/>
        <v>0.6</v>
      </c>
      <c r="Q18" s="1" t="s">
        <v>8</v>
      </c>
      <c r="R18" s="16"/>
      <c r="S18" s="16"/>
      <c r="U18" s="16"/>
      <c r="V18" s="16"/>
      <c r="W18" s="16"/>
    </row>
    <row r="19" spans="1:23" ht="12.75">
      <c r="A19" s="14"/>
      <c r="B19" s="31"/>
      <c r="C19" s="1"/>
      <c r="D19" s="1" t="s">
        <v>109</v>
      </c>
      <c r="E19" s="1"/>
      <c r="F19" s="1"/>
      <c r="G19" s="1"/>
      <c r="H19" s="1">
        <v>3.14</v>
      </c>
      <c r="I19" s="32" t="s">
        <v>10</v>
      </c>
      <c r="J19" s="15">
        <f>J6</f>
        <v>2.2</v>
      </c>
      <c r="K19" s="20" t="s">
        <v>10</v>
      </c>
      <c r="L19" s="17">
        <f>L6</f>
        <v>0.625</v>
      </c>
      <c r="M19" s="20" t="s">
        <v>10</v>
      </c>
      <c r="N19" s="17">
        <v>0.15</v>
      </c>
      <c r="O19" s="1" t="s">
        <v>9</v>
      </c>
      <c r="P19" s="15">
        <f t="shared" si="0"/>
        <v>0.21</v>
      </c>
      <c r="Q19" s="1" t="s">
        <v>8</v>
      </c>
      <c r="R19" s="16"/>
      <c r="S19" s="16"/>
      <c r="U19" s="16"/>
      <c r="V19" s="16"/>
      <c r="W19" s="16"/>
    </row>
    <row r="20" spans="1:23" ht="12.75">
      <c r="A20" s="14"/>
      <c r="B20" s="31"/>
      <c r="C20" s="1"/>
      <c r="D20" s="1"/>
      <c r="E20" s="1"/>
      <c r="F20" s="1"/>
      <c r="G20" s="1"/>
      <c r="H20" s="1">
        <v>0.7854</v>
      </c>
      <c r="I20" s="1" t="s">
        <v>10</v>
      </c>
      <c r="J20" s="1">
        <v>2.075</v>
      </c>
      <c r="K20" s="1" t="s">
        <v>10</v>
      </c>
      <c r="L20" s="1">
        <v>2.075</v>
      </c>
      <c r="M20" s="1" t="s">
        <v>10</v>
      </c>
      <c r="N20" s="15">
        <v>1.35</v>
      </c>
      <c r="O20" s="1" t="s">
        <v>9</v>
      </c>
      <c r="P20" s="15">
        <f t="shared" si="0"/>
        <v>5.81</v>
      </c>
      <c r="Q20" s="1" t="s">
        <v>8</v>
      </c>
      <c r="R20" s="16"/>
      <c r="S20" s="16"/>
      <c r="T20" s="18">
        <v>4.6</v>
      </c>
      <c r="U20" s="16"/>
      <c r="V20" s="16"/>
      <c r="W20" s="16"/>
    </row>
    <row r="21" spans="1:23" ht="12.75">
      <c r="A21" s="14"/>
      <c r="B21" s="31"/>
      <c r="C21" s="1"/>
      <c r="D21" s="1" t="s">
        <v>96</v>
      </c>
      <c r="E21" s="1"/>
      <c r="F21" s="3">
        <v>2</v>
      </c>
      <c r="G21" s="3" t="s">
        <v>10</v>
      </c>
      <c r="H21" s="3">
        <v>3.14</v>
      </c>
      <c r="I21" s="3" t="s">
        <v>10</v>
      </c>
      <c r="J21" s="33">
        <v>0.725</v>
      </c>
      <c r="K21" s="3" t="s">
        <v>10</v>
      </c>
      <c r="L21" s="3">
        <v>0.15</v>
      </c>
      <c r="M21" s="15" t="s">
        <v>10</v>
      </c>
      <c r="N21" s="34">
        <v>10</v>
      </c>
      <c r="O21" s="1" t="s">
        <v>9</v>
      </c>
      <c r="P21" s="15">
        <f>ROUND((F21*H21*J21*L21*N21),2)</f>
        <v>6.83</v>
      </c>
      <c r="Q21" s="1" t="s">
        <v>8</v>
      </c>
      <c r="R21" s="16"/>
      <c r="S21" s="16"/>
      <c r="T21" s="18" t="s">
        <v>11</v>
      </c>
      <c r="U21" s="16"/>
      <c r="V21" s="16"/>
      <c r="W21" s="16"/>
    </row>
    <row r="22" spans="1:23" ht="12.75">
      <c r="A22" s="14"/>
      <c r="B22" s="31"/>
      <c r="C22" s="1"/>
      <c r="D22" s="1" t="s">
        <v>97</v>
      </c>
      <c r="E22" s="1"/>
      <c r="F22" s="1"/>
      <c r="G22" s="1"/>
      <c r="H22" s="1">
        <v>1</v>
      </c>
      <c r="I22" s="1" t="s">
        <v>10</v>
      </c>
      <c r="J22" s="1">
        <v>43</v>
      </c>
      <c r="K22" s="1" t="s">
        <v>10</v>
      </c>
      <c r="L22" s="1">
        <v>0.75</v>
      </c>
      <c r="M22" s="1" t="s">
        <v>10</v>
      </c>
      <c r="N22" s="15">
        <v>0.15</v>
      </c>
      <c r="O22" s="1" t="s">
        <v>9</v>
      </c>
      <c r="P22" s="15">
        <f>ROUND((H22*J22*L22*N22),2)</f>
        <v>4.84</v>
      </c>
      <c r="Q22" s="1" t="s">
        <v>8</v>
      </c>
      <c r="R22" s="16"/>
      <c r="S22" s="16"/>
      <c r="T22" s="18">
        <v>1</v>
      </c>
      <c r="U22" s="16"/>
      <c r="V22" s="16"/>
      <c r="W22" s="16"/>
    </row>
    <row r="23" spans="1:23" ht="12.75">
      <c r="A23" s="14"/>
      <c r="B23" s="31"/>
      <c r="C23" s="1"/>
      <c r="D23" s="20" t="s">
        <v>145</v>
      </c>
      <c r="E23" s="1"/>
      <c r="F23" s="1"/>
      <c r="G23" s="1"/>
      <c r="H23" s="20">
        <v>4</v>
      </c>
      <c r="I23" s="20" t="s">
        <v>10</v>
      </c>
      <c r="J23" s="1">
        <v>0.25</v>
      </c>
      <c r="K23" s="20" t="s">
        <v>10</v>
      </c>
      <c r="L23" s="20">
        <v>0.25</v>
      </c>
      <c r="M23" s="20" t="s">
        <v>10</v>
      </c>
      <c r="N23" s="17">
        <v>0.075</v>
      </c>
      <c r="O23" s="1" t="str">
        <f>O7</f>
        <v>=</v>
      </c>
      <c r="P23" s="21">
        <f>H23*J23*L23*N23</f>
        <v>0.01875</v>
      </c>
      <c r="Q23" s="1" t="s">
        <v>8</v>
      </c>
      <c r="R23" s="16"/>
      <c r="S23" s="16"/>
      <c r="T23" s="18"/>
      <c r="U23" s="16"/>
      <c r="V23" s="16"/>
      <c r="W23" s="16"/>
    </row>
    <row r="24" spans="1:23" ht="12.75">
      <c r="A24" s="22"/>
      <c r="B24" s="35"/>
      <c r="C24" s="26"/>
      <c r="D24" s="26"/>
      <c r="E24" s="26"/>
      <c r="F24" s="26"/>
      <c r="G24" s="26"/>
      <c r="H24" s="26"/>
      <c r="I24" s="26"/>
      <c r="J24" s="26"/>
      <c r="K24" s="26"/>
      <c r="L24" s="26"/>
      <c r="M24" s="26"/>
      <c r="N24" s="26"/>
      <c r="O24" s="26"/>
      <c r="P24" s="21">
        <f>SUM(P15:P23)</f>
        <v>24.588749999999997</v>
      </c>
      <c r="Q24" s="26" t="s">
        <v>8</v>
      </c>
      <c r="R24" s="36">
        <f>P24</f>
        <v>24.588749999999997</v>
      </c>
      <c r="S24" s="28" t="s">
        <v>8</v>
      </c>
      <c r="T24" s="29" t="s">
        <v>7</v>
      </c>
      <c r="U24" s="28"/>
      <c r="V24" s="28"/>
      <c r="W24" s="28">
        <f>ROUND((R24/T20),1)</f>
        <v>5.3</v>
      </c>
    </row>
    <row r="25" spans="1:23" ht="29.25" customHeight="1">
      <c r="A25" s="11">
        <v>4</v>
      </c>
      <c r="B25" s="30" t="s">
        <v>13</v>
      </c>
      <c r="C25" s="12"/>
      <c r="D25" s="12"/>
      <c r="E25" s="12"/>
      <c r="F25" s="12"/>
      <c r="G25" s="12"/>
      <c r="H25" s="12"/>
      <c r="I25" s="12"/>
      <c r="J25" s="12"/>
      <c r="K25" s="12"/>
      <c r="L25" s="12"/>
      <c r="M25" s="12"/>
      <c r="N25" s="12"/>
      <c r="O25" s="12"/>
      <c r="P25" s="12"/>
      <c r="Q25" s="12"/>
      <c r="R25" s="13"/>
      <c r="S25" s="37"/>
      <c r="T25" s="13"/>
      <c r="U25" s="38"/>
      <c r="V25" s="13"/>
      <c r="W25" s="13"/>
    </row>
    <row r="26" spans="1:23" ht="12.75">
      <c r="A26" s="14"/>
      <c r="B26" s="39"/>
      <c r="C26" s="25"/>
      <c r="D26" s="1" t="s">
        <v>94</v>
      </c>
      <c r="E26" s="1"/>
      <c r="F26" s="1"/>
      <c r="G26" s="1"/>
      <c r="H26" s="1"/>
      <c r="I26" s="1"/>
      <c r="J26" s="1"/>
      <c r="K26" s="1"/>
      <c r="L26" s="15">
        <v>5</v>
      </c>
      <c r="M26" s="15" t="str">
        <f>K4</f>
        <v>X</v>
      </c>
      <c r="N26" s="15">
        <v>3</v>
      </c>
      <c r="O26" s="15" t="s">
        <v>9</v>
      </c>
      <c r="P26" s="15">
        <f>ROUND((L26*N26),2)</f>
        <v>15</v>
      </c>
      <c r="Q26" s="1" t="s">
        <v>14</v>
      </c>
      <c r="R26" s="16"/>
      <c r="S26" s="31"/>
      <c r="T26" s="16"/>
      <c r="U26" s="40"/>
      <c r="V26" s="16"/>
      <c r="W26" s="16"/>
    </row>
    <row r="27" spans="1:23" ht="12.75">
      <c r="A27" s="14"/>
      <c r="B27" s="39"/>
      <c r="C27" s="25"/>
      <c r="D27" s="1" t="s">
        <v>95</v>
      </c>
      <c r="E27" s="1"/>
      <c r="F27" s="1"/>
      <c r="G27" s="1"/>
      <c r="H27" s="1"/>
      <c r="I27" s="1"/>
      <c r="J27" s="1"/>
      <c r="K27" s="1"/>
      <c r="L27" s="15">
        <f aca="true" t="shared" si="1" ref="L27:N28">J17</f>
        <v>5</v>
      </c>
      <c r="M27" s="15" t="str">
        <f t="shared" si="1"/>
        <v>X</v>
      </c>
      <c r="N27" s="15">
        <f t="shared" si="1"/>
        <v>0.25</v>
      </c>
      <c r="O27" s="15" t="s">
        <v>9</v>
      </c>
      <c r="P27" s="15">
        <f>ROUND((L27*N27),2)</f>
        <v>1.25</v>
      </c>
      <c r="Q27" s="1" t="s">
        <v>14</v>
      </c>
      <c r="R27" s="16"/>
      <c r="S27" s="31"/>
      <c r="T27" s="16"/>
      <c r="U27" s="40"/>
      <c r="V27" s="16"/>
      <c r="W27" s="16"/>
    </row>
    <row r="28" spans="1:23" ht="12.75">
      <c r="A28" s="14"/>
      <c r="B28" s="39"/>
      <c r="C28" s="25"/>
      <c r="D28" s="1"/>
      <c r="E28" s="1"/>
      <c r="F28" s="1"/>
      <c r="G28" s="1"/>
      <c r="H28" s="1"/>
      <c r="I28" s="1"/>
      <c r="J28" s="1"/>
      <c r="K28" s="1"/>
      <c r="L28" s="15">
        <f t="shared" si="1"/>
        <v>1</v>
      </c>
      <c r="M28" s="15" t="str">
        <f t="shared" si="1"/>
        <v>X</v>
      </c>
      <c r="N28" s="15">
        <f t="shared" si="1"/>
        <v>1</v>
      </c>
      <c r="O28" s="15" t="s">
        <v>9</v>
      </c>
      <c r="P28" s="15">
        <f>ROUND((L28*N28),2)</f>
        <v>1</v>
      </c>
      <c r="Q28" s="1" t="s">
        <v>14</v>
      </c>
      <c r="R28" s="16"/>
      <c r="S28" s="31"/>
      <c r="T28" s="18">
        <v>34</v>
      </c>
      <c r="U28" s="40"/>
      <c r="V28" s="16"/>
      <c r="W28" s="16"/>
    </row>
    <row r="29" spans="1:23" ht="12.75">
      <c r="A29" s="14"/>
      <c r="B29" s="31"/>
      <c r="C29" s="1"/>
      <c r="D29" s="1" t="s">
        <v>113</v>
      </c>
      <c r="E29" s="1"/>
      <c r="F29" s="1"/>
      <c r="G29" s="1"/>
      <c r="H29" s="1"/>
      <c r="I29" s="1"/>
      <c r="J29" s="1">
        <v>3.14</v>
      </c>
      <c r="K29" s="1" t="s">
        <v>10</v>
      </c>
      <c r="L29" s="15">
        <f>J19</f>
        <v>2.2</v>
      </c>
      <c r="M29" s="15" t="str">
        <f>K5</f>
        <v>X</v>
      </c>
      <c r="N29" s="17">
        <v>0.625</v>
      </c>
      <c r="O29" s="15" t="s">
        <v>9</v>
      </c>
      <c r="P29" s="1">
        <f>ROUND((L29*N29),2)</f>
        <v>1.38</v>
      </c>
      <c r="Q29" s="1" t="s">
        <v>14</v>
      </c>
      <c r="R29" s="16"/>
      <c r="S29" s="31"/>
      <c r="T29" s="18" t="s">
        <v>15</v>
      </c>
      <c r="U29" s="40"/>
      <c r="V29" s="16"/>
      <c r="W29" s="16"/>
    </row>
    <row r="30" spans="1:23" ht="12.75">
      <c r="A30" s="14"/>
      <c r="B30" s="31"/>
      <c r="C30" s="1"/>
      <c r="D30" s="1"/>
      <c r="E30" s="1"/>
      <c r="F30" s="1"/>
      <c r="G30" s="1"/>
      <c r="H30" s="1"/>
      <c r="I30" s="1"/>
      <c r="J30" s="41">
        <v>0.7854</v>
      </c>
      <c r="K30" s="1" t="s">
        <v>10</v>
      </c>
      <c r="L30" s="15">
        <f>J19</f>
        <v>2.2</v>
      </c>
      <c r="M30" s="15" t="str">
        <f>K20</f>
        <v>X</v>
      </c>
      <c r="N30" s="15">
        <f>J19</f>
        <v>2.2</v>
      </c>
      <c r="O30" s="15" t="s">
        <v>9</v>
      </c>
      <c r="P30" s="1">
        <f>ROUND((L30*N30),2)</f>
        <v>4.84</v>
      </c>
      <c r="Q30" s="1" t="s">
        <v>14</v>
      </c>
      <c r="R30" s="16"/>
      <c r="S30" s="31"/>
      <c r="T30" s="18">
        <v>4</v>
      </c>
      <c r="U30" s="40"/>
      <c r="V30" s="16"/>
      <c r="W30" s="16"/>
    </row>
    <row r="31" spans="1:23" ht="12.75">
      <c r="A31" s="14"/>
      <c r="B31" s="31"/>
      <c r="C31" s="1"/>
      <c r="D31" s="1" t="s">
        <v>114</v>
      </c>
      <c r="E31" s="1"/>
      <c r="F31" s="1"/>
      <c r="G31" s="1"/>
      <c r="H31" s="1"/>
      <c r="I31" s="1"/>
      <c r="J31" s="1">
        <f>H22</f>
        <v>1</v>
      </c>
      <c r="K31" s="1" t="s">
        <v>10</v>
      </c>
      <c r="L31" s="17">
        <f>J22</f>
        <v>43</v>
      </c>
      <c r="M31" s="17" t="str">
        <f>K22</f>
        <v>X</v>
      </c>
      <c r="N31" s="17">
        <f>L22</f>
        <v>0.75</v>
      </c>
      <c r="O31" s="15" t="s">
        <v>9</v>
      </c>
      <c r="P31" s="1">
        <f>ROUND((J31*L31*N31),2)</f>
        <v>32.25</v>
      </c>
      <c r="Q31" s="1" t="s">
        <v>14</v>
      </c>
      <c r="R31" s="16"/>
      <c r="S31" s="31"/>
      <c r="T31" s="18" t="s">
        <v>7</v>
      </c>
      <c r="U31" s="40"/>
      <c r="V31" s="16"/>
      <c r="W31" s="16"/>
    </row>
    <row r="32" spans="1:23" ht="12.75">
      <c r="A32" s="14"/>
      <c r="B32" s="31"/>
      <c r="C32" s="1"/>
      <c r="D32" s="1" t="s">
        <v>98</v>
      </c>
      <c r="E32" s="1"/>
      <c r="F32" s="1"/>
      <c r="G32" s="1"/>
      <c r="H32" s="1">
        <v>2</v>
      </c>
      <c r="I32" s="1" t="s">
        <v>10</v>
      </c>
      <c r="J32" s="1">
        <v>3.14</v>
      </c>
      <c r="K32" s="1" t="s">
        <v>10</v>
      </c>
      <c r="L32" s="17">
        <v>0.725</v>
      </c>
      <c r="M32" s="17" t="s">
        <v>10</v>
      </c>
      <c r="N32" s="1">
        <v>0.25</v>
      </c>
      <c r="O32" s="15" t="s">
        <v>9</v>
      </c>
      <c r="P32" s="1">
        <f>ROUND((H32*J32*L32*N32),2)</f>
        <v>1.14</v>
      </c>
      <c r="Q32" s="1" t="s">
        <v>14</v>
      </c>
      <c r="R32" s="16"/>
      <c r="S32" s="31"/>
      <c r="T32" s="16">
        <v>1</v>
      </c>
      <c r="U32" s="40"/>
      <c r="V32" s="16"/>
      <c r="W32" s="16"/>
    </row>
    <row r="33" spans="1:23" ht="12.75">
      <c r="A33" s="14"/>
      <c r="B33" s="31"/>
      <c r="C33" s="1"/>
      <c r="D33" s="20" t="s">
        <v>145</v>
      </c>
      <c r="E33" s="1"/>
      <c r="F33" s="1"/>
      <c r="G33" s="1"/>
      <c r="H33" s="1">
        <v>4</v>
      </c>
      <c r="I33" s="1" t="s">
        <v>10</v>
      </c>
      <c r="J33" s="20">
        <v>0.25</v>
      </c>
      <c r="K33" s="20" t="s">
        <v>10</v>
      </c>
      <c r="L33" s="17">
        <v>0.25</v>
      </c>
      <c r="M33" s="17"/>
      <c r="N33" s="1"/>
      <c r="O33" s="15" t="str">
        <f>O7</f>
        <v>=</v>
      </c>
      <c r="P33" s="26">
        <f>H33*J33*L33</f>
        <v>0.25</v>
      </c>
      <c r="Q33" s="1" t="s">
        <v>14</v>
      </c>
      <c r="R33" s="16"/>
      <c r="S33" s="31"/>
      <c r="T33" s="16"/>
      <c r="U33" s="40"/>
      <c r="V33" s="16"/>
      <c r="W33" s="16"/>
    </row>
    <row r="34" spans="1:23" ht="12.75">
      <c r="A34" s="22"/>
      <c r="B34" s="35"/>
      <c r="C34" s="26"/>
      <c r="D34" s="26"/>
      <c r="E34" s="26"/>
      <c r="F34" s="26"/>
      <c r="G34" s="26"/>
      <c r="H34" s="26"/>
      <c r="I34" s="26"/>
      <c r="J34" s="26"/>
      <c r="K34" s="26"/>
      <c r="L34" s="26"/>
      <c r="M34" s="26"/>
      <c r="N34" s="26"/>
      <c r="O34" s="26"/>
      <c r="P34" s="21">
        <f>SUM(P26:P33)</f>
        <v>57.11</v>
      </c>
      <c r="Q34" s="26" t="s">
        <v>14</v>
      </c>
      <c r="R34" s="36">
        <f>P34</f>
        <v>57.11</v>
      </c>
      <c r="S34" s="35" t="s">
        <v>14</v>
      </c>
      <c r="T34" s="29" t="s">
        <v>16</v>
      </c>
      <c r="U34" s="42"/>
      <c r="V34" s="28">
        <f>ROUND(((R34/T28)*T32),2)</f>
        <v>1.68</v>
      </c>
      <c r="W34" s="28">
        <f>ROUND(((R34/T28)*T30),2)</f>
        <v>6.72</v>
      </c>
    </row>
    <row r="35" spans="1:23" ht="12.75">
      <c r="A35" s="1"/>
      <c r="B35" s="1"/>
      <c r="C35" s="1"/>
      <c r="D35" s="1"/>
      <c r="E35" s="1"/>
      <c r="F35" s="1"/>
      <c r="G35" s="1"/>
      <c r="H35" s="1"/>
      <c r="I35" s="1"/>
      <c r="J35" s="1"/>
      <c r="K35" s="1"/>
      <c r="L35" s="1"/>
      <c r="M35" s="1"/>
      <c r="N35" s="17"/>
      <c r="O35" s="1"/>
      <c r="P35" s="1"/>
      <c r="Q35" s="1"/>
      <c r="R35" s="1"/>
      <c r="S35" s="1"/>
      <c r="T35" s="1"/>
      <c r="U35" s="43">
        <f>SUM(U9:U34)</f>
        <v>0</v>
      </c>
      <c r="V35" s="43">
        <f>SUM(V9:V34)</f>
        <v>1.68</v>
      </c>
      <c r="W35" s="43">
        <f>SUM(W9:W34)</f>
        <v>60.129999999999995</v>
      </c>
    </row>
    <row r="36" spans="1:23" ht="12.75">
      <c r="A36" s="1"/>
      <c r="B36" s="1"/>
      <c r="C36" s="1"/>
      <c r="D36" s="1"/>
      <c r="E36" s="1"/>
      <c r="F36" s="1"/>
      <c r="G36" s="1"/>
      <c r="H36" s="1"/>
      <c r="I36" s="1"/>
      <c r="J36" s="1"/>
      <c r="K36" s="1"/>
      <c r="L36" s="1"/>
      <c r="M36" s="1"/>
      <c r="N36" s="17"/>
      <c r="O36" s="1"/>
      <c r="P36" s="1"/>
      <c r="Q36" s="1"/>
      <c r="R36" s="1"/>
      <c r="S36" s="1"/>
      <c r="T36" s="1"/>
      <c r="U36" s="1"/>
      <c r="V36" s="1"/>
      <c r="W36" s="1"/>
    </row>
    <row r="37" spans="1:23" ht="12.75">
      <c r="A37" s="44" t="s">
        <v>19</v>
      </c>
      <c r="B37" s="44"/>
      <c r="C37" s="44"/>
      <c r="D37" s="44"/>
      <c r="E37" s="44"/>
      <c r="F37" s="44"/>
      <c r="G37" s="44"/>
      <c r="H37" s="44"/>
      <c r="I37" s="44"/>
      <c r="J37" s="44"/>
      <c r="K37" s="44"/>
      <c r="L37" s="44"/>
      <c r="M37" s="44"/>
      <c r="N37" s="44"/>
      <c r="O37" s="44"/>
      <c r="P37" s="44"/>
      <c r="Q37" s="44"/>
      <c r="R37" s="44"/>
      <c r="S37" s="44"/>
      <c r="T37" s="44"/>
      <c r="U37" s="43">
        <f>U35</f>
        <v>0</v>
      </c>
      <c r="V37" s="43">
        <f>V35</f>
        <v>1.68</v>
      </c>
      <c r="W37" s="43">
        <f>W35</f>
        <v>60.129999999999995</v>
      </c>
    </row>
    <row r="38" spans="1:23" ht="29.25" customHeight="1">
      <c r="A38" s="11">
        <v>5</v>
      </c>
      <c r="B38" s="30" t="s">
        <v>17</v>
      </c>
      <c r="C38" s="12"/>
      <c r="D38" s="12"/>
      <c r="E38" s="12"/>
      <c r="F38" s="12"/>
      <c r="G38" s="12"/>
      <c r="H38" s="12"/>
      <c r="I38" s="12"/>
      <c r="J38" s="12"/>
      <c r="K38" s="12"/>
      <c r="L38" s="12"/>
      <c r="M38" s="12"/>
      <c r="N38" s="12"/>
      <c r="O38" s="12"/>
      <c r="P38" s="12"/>
      <c r="Q38" s="45"/>
      <c r="R38" s="13"/>
      <c r="S38" s="37"/>
      <c r="T38" s="13"/>
      <c r="U38" s="38"/>
      <c r="V38" s="13"/>
      <c r="W38" s="13"/>
    </row>
    <row r="39" spans="1:23" ht="12.75">
      <c r="A39" s="14"/>
      <c r="B39" s="31"/>
      <c r="C39" s="1"/>
      <c r="D39" s="1"/>
      <c r="E39" s="1"/>
      <c r="F39" s="1"/>
      <c r="G39" s="1"/>
      <c r="H39" s="1"/>
      <c r="I39" s="1"/>
      <c r="J39" s="1"/>
      <c r="K39" s="1"/>
      <c r="L39" s="1"/>
      <c r="M39" s="1"/>
      <c r="N39" s="1"/>
      <c r="O39" s="1"/>
      <c r="P39" s="1"/>
      <c r="Q39" s="40"/>
      <c r="R39" s="16"/>
      <c r="S39" s="31"/>
      <c r="T39" s="16"/>
      <c r="U39" s="40"/>
      <c r="V39" s="16"/>
      <c r="W39" s="16"/>
    </row>
    <row r="40" spans="1:23" ht="12.75">
      <c r="A40" s="14"/>
      <c r="B40" s="31"/>
      <c r="C40" s="1"/>
      <c r="D40" s="1" t="s">
        <v>94</v>
      </c>
      <c r="E40" s="1"/>
      <c r="F40" s="46"/>
      <c r="G40" s="1"/>
      <c r="H40" s="1"/>
      <c r="I40" s="1"/>
      <c r="J40" s="15">
        <f>L26</f>
        <v>5</v>
      </c>
      <c r="K40" s="15" t="str">
        <f aca="true" t="shared" si="2" ref="K40:M42">K4</f>
        <v>X</v>
      </c>
      <c r="L40" s="15">
        <f>N26</f>
        <v>3</v>
      </c>
      <c r="M40" s="15" t="str">
        <f t="shared" si="2"/>
        <v>X</v>
      </c>
      <c r="N40" s="15">
        <v>0.15</v>
      </c>
      <c r="O40" s="15" t="str">
        <f>O4</f>
        <v>=</v>
      </c>
      <c r="P40" s="1">
        <f>ROUND((J40*L40*N40),2)</f>
        <v>2.25</v>
      </c>
      <c r="Q40" s="40" t="s">
        <v>8</v>
      </c>
      <c r="R40" s="16"/>
      <c r="S40" s="31"/>
      <c r="T40" s="16"/>
      <c r="U40" s="40"/>
      <c r="V40" s="16"/>
      <c r="W40" s="16"/>
    </row>
    <row r="41" spans="1:23" ht="12.75">
      <c r="A41" s="14"/>
      <c r="B41" s="31"/>
      <c r="C41" s="1"/>
      <c r="D41" s="1" t="s">
        <v>95</v>
      </c>
      <c r="E41" s="1"/>
      <c r="F41" s="1"/>
      <c r="G41" s="1"/>
      <c r="H41" s="1"/>
      <c r="I41" s="1"/>
      <c r="J41" s="15">
        <f>J5</f>
        <v>5</v>
      </c>
      <c r="K41" s="15" t="str">
        <f t="shared" si="2"/>
        <v>X</v>
      </c>
      <c r="L41" s="17">
        <v>0.25</v>
      </c>
      <c r="M41" s="15" t="str">
        <f t="shared" si="2"/>
        <v>X</v>
      </c>
      <c r="N41" s="17">
        <v>0.075</v>
      </c>
      <c r="O41" s="15" t="str">
        <f>O5</f>
        <v>=</v>
      </c>
      <c r="P41" s="1">
        <f>ROUND((J41*L41*N41),2)</f>
        <v>0.09</v>
      </c>
      <c r="Q41" s="40" t="s">
        <v>8</v>
      </c>
      <c r="R41" s="16"/>
      <c r="S41" s="31"/>
      <c r="T41" s="16"/>
      <c r="U41" s="40"/>
      <c r="V41" s="16"/>
      <c r="W41" s="16"/>
    </row>
    <row r="42" spans="1:23" ht="12.75">
      <c r="A42" s="14"/>
      <c r="B42" s="31"/>
      <c r="C42" s="1"/>
      <c r="D42" s="1"/>
      <c r="E42" s="1"/>
      <c r="F42" s="1"/>
      <c r="G42" s="1"/>
      <c r="H42" s="1"/>
      <c r="I42" s="1"/>
      <c r="J42" s="15">
        <f>J18</f>
        <v>1</v>
      </c>
      <c r="K42" s="15" t="str">
        <f t="shared" si="2"/>
        <v>X</v>
      </c>
      <c r="L42" s="15">
        <f>L18</f>
        <v>1</v>
      </c>
      <c r="M42" s="15" t="str">
        <f t="shared" si="2"/>
        <v>X</v>
      </c>
      <c r="N42" s="17">
        <v>0.075</v>
      </c>
      <c r="O42" s="15" t="str">
        <f>O6</f>
        <v>=</v>
      </c>
      <c r="P42" s="1">
        <f>ROUND((J42*L42*N42),2)</f>
        <v>0.08</v>
      </c>
      <c r="Q42" s="40" t="s">
        <v>8</v>
      </c>
      <c r="R42" s="16"/>
      <c r="S42" s="31"/>
      <c r="T42" s="18">
        <v>2</v>
      </c>
      <c r="U42" s="40"/>
      <c r="V42" s="16"/>
      <c r="W42" s="16"/>
    </row>
    <row r="43" spans="1:23" ht="12.75">
      <c r="A43" s="14"/>
      <c r="B43" s="31"/>
      <c r="C43" s="1"/>
      <c r="D43" s="1" t="s">
        <v>109</v>
      </c>
      <c r="E43" s="1"/>
      <c r="F43" s="1"/>
      <c r="G43" s="1"/>
      <c r="H43" s="1">
        <v>3.14</v>
      </c>
      <c r="I43" s="1" t="s">
        <v>10</v>
      </c>
      <c r="J43" s="15">
        <f>L29</f>
        <v>2.2</v>
      </c>
      <c r="K43" s="15" t="str">
        <f>K5</f>
        <v>X</v>
      </c>
      <c r="L43" s="15">
        <v>0.625</v>
      </c>
      <c r="M43" s="15" t="str">
        <f>M5</f>
        <v>X</v>
      </c>
      <c r="N43" s="17">
        <v>0.15</v>
      </c>
      <c r="O43" s="15" t="str">
        <f>O5</f>
        <v>=</v>
      </c>
      <c r="P43" s="1">
        <f>ROUND((J43*L43*N43),2)</f>
        <v>0.21</v>
      </c>
      <c r="Q43" s="40" t="s">
        <v>8</v>
      </c>
      <c r="R43" s="16"/>
      <c r="S43" s="31"/>
      <c r="T43" s="18" t="s">
        <v>11</v>
      </c>
      <c r="U43" s="40"/>
      <c r="V43" s="16"/>
      <c r="W43" s="16"/>
    </row>
    <row r="44" spans="1:23" ht="12.75">
      <c r="A44" s="14"/>
      <c r="B44" s="31"/>
      <c r="C44" s="1"/>
      <c r="D44" s="1"/>
      <c r="E44" s="1"/>
      <c r="F44" s="1"/>
      <c r="G44" s="1"/>
      <c r="H44" s="1"/>
      <c r="I44" s="1"/>
      <c r="J44" s="15"/>
      <c r="K44" s="15"/>
      <c r="L44" s="15"/>
      <c r="M44" s="15"/>
      <c r="N44" s="17"/>
      <c r="O44" s="15"/>
      <c r="P44" s="1"/>
      <c r="Q44" s="40"/>
      <c r="R44" s="16"/>
      <c r="S44" s="31"/>
      <c r="T44" s="18">
        <v>3</v>
      </c>
      <c r="U44" s="40"/>
      <c r="V44" s="16"/>
      <c r="W44" s="16"/>
    </row>
    <row r="45" spans="1:23" ht="12.75">
      <c r="A45" s="14"/>
      <c r="B45" s="31"/>
      <c r="C45" s="1"/>
      <c r="D45" s="1" t="s">
        <v>114</v>
      </c>
      <c r="E45" s="1"/>
      <c r="F45" s="1"/>
      <c r="G45" s="1"/>
      <c r="H45" s="1">
        <f>H22</f>
        <v>1</v>
      </c>
      <c r="I45" s="1" t="s">
        <v>10</v>
      </c>
      <c r="J45" s="17">
        <f>J7</f>
        <v>43</v>
      </c>
      <c r="K45" s="15" t="str">
        <f>K7</f>
        <v>X</v>
      </c>
      <c r="L45" s="17">
        <f>L7</f>
        <v>0.75</v>
      </c>
      <c r="M45" s="15" t="str">
        <f>M7</f>
        <v>X</v>
      </c>
      <c r="N45" s="17">
        <v>0.15</v>
      </c>
      <c r="O45" s="15" t="str">
        <f>O7</f>
        <v>=</v>
      </c>
      <c r="P45" s="1">
        <f>ROUND((H45*J45*L45*N45),2)</f>
        <v>4.84</v>
      </c>
      <c r="Q45" s="40" t="s">
        <v>8</v>
      </c>
      <c r="R45" s="16"/>
      <c r="S45" s="31"/>
      <c r="T45" s="18" t="s">
        <v>7</v>
      </c>
      <c r="U45" s="40"/>
      <c r="V45" s="16"/>
      <c r="W45" s="16"/>
    </row>
    <row r="46" spans="1:23" ht="12.75">
      <c r="A46" s="14"/>
      <c r="B46" s="31"/>
      <c r="C46" s="1"/>
      <c r="D46" s="1"/>
      <c r="E46" s="1"/>
      <c r="F46" s="1"/>
      <c r="G46" s="1"/>
      <c r="H46" s="1">
        <v>14</v>
      </c>
      <c r="I46" s="1" t="s">
        <v>10</v>
      </c>
      <c r="J46" s="17">
        <v>0.25</v>
      </c>
      <c r="K46" s="15" t="s">
        <v>10</v>
      </c>
      <c r="L46" s="17">
        <v>0.25</v>
      </c>
      <c r="M46" s="15" t="s">
        <v>10</v>
      </c>
      <c r="N46" s="17">
        <v>0.45</v>
      </c>
      <c r="O46" s="15" t="str">
        <f>O7</f>
        <v>=</v>
      </c>
      <c r="P46" s="1">
        <f>ROUND((H46*J46*L46*N46),2)</f>
        <v>0.39</v>
      </c>
      <c r="Q46" s="40" t="s">
        <v>8</v>
      </c>
      <c r="R46" s="16"/>
      <c r="S46" s="31"/>
      <c r="T46" s="18"/>
      <c r="U46" s="40"/>
      <c r="V46" s="16"/>
      <c r="W46" s="16"/>
    </row>
    <row r="47" spans="1:23" ht="12.75">
      <c r="A47" s="14"/>
      <c r="B47" s="31"/>
      <c r="C47" s="1"/>
      <c r="D47" s="1" t="s">
        <v>98</v>
      </c>
      <c r="F47" s="3">
        <f>H32</f>
        <v>2</v>
      </c>
      <c r="G47" s="3" t="s">
        <v>10</v>
      </c>
      <c r="H47" s="3">
        <f>J32</f>
        <v>3.14</v>
      </c>
      <c r="I47" s="3" t="s">
        <v>10</v>
      </c>
      <c r="J47" s="33">
        <f>L32</f>
        <v>0.725</v>
      </c>
      <c r="K47" s="3" t="s">
        <v>10</v>
      </c>
      <c r="L47" s="3">
        <f>N32</f>
        <v>0.25</v>
      </c>
      <c r="M47" s="15" t="s">
        <v>10</v>
      </c>
      <c r="N47" s="3">
        <v>0.15</v>
      </c>
      <c r="O47" s="15" t="s">
        <v>9</v>
      </c>
      <c r="P47" s="1">
        <f>ROUND((F47*H47*L47*J47*N47),2)</f>
        <v>0.17</v>
      </c>
      <c r="Q47" s="40" t="s">
        <v>8</v>
      </c>
      <c r="R47" s="16"/>
      <c r="S47" s="31"/>
      <c r="T47" s="16">
        <v>2</v>
      </c>
      <c r="U47" s="40"/>
      <c r="V47" s="16"/>
      <c r="W47" s="16"/>
    </row>
    <row r="48" spans="1:23" ht="12.75">
      <c r="A48" s="14"/>
      <c r="B48" s="31"/>
      <c r="C48" s="1"/>
      <c r="D48" s="20" t="s">
        <v>146</v>
      </c>
      <c r="H48" s="3">
        <v>4</v>
      </c>
      <c r="I48" s="3" t="s">
        <v>10</v>
      </c>
      <c r="J48" s="33">
        <v>0.25</v>
      </c>
      <c r="K48" s="3" t="s">
        <v>10</v>
      </c>
      <c r="L48" s="3">
        <v>0.25</v>
      </c>
      <c r="M48" s="15" t="s">
        <v>10</v>
      </c>
      <c r="N48" s="47">
        <v>0.075</v>
      </c>
      <c r="O48" s="15" t="str">
        <f>O7</f>
        <v>=</v>
      </c>
      <c r="P48" s="48">
        <f>H48*J48*L48*N48</f>
        <v>0.01875</v>
      </c>
      <c r="Q48" s="40" t="s">
        <v>8</v>
      </c>
      <c r="R48" s="16"/>
      <c r="S48" s="31"/>
      <c r="T48" s="16"/>
      <c r="U48" s="40"/>
      <c r="V48" s="16"/>
      <c r="W48" s="16"/>
    </row>
    <row r="49" spans="1:23" ht="12.75">
      <c r="A49" s="22"/>
      <c r="B49" s="35"/>
      <c r="C49" s="26"/>
      <c r="D49" s="26"/>
      <c r="E49" s="26"/>
      <c r="F49" s="26"/>
      <c r="G49" s="26"/>
      <c r="H49" s="26"/>
      <c r="I49" s="26"/>
      <c r="J49" s="26"/>
      <c r="K49" s="26"/>
      <c r="L49" s="26"/>
      <c r="M49" s="26"/>
      <c r="N49" s="26"/>
      <c r="O49" s="26"/>
      <c r="P49" s="21">
        <f>SUM(P40:P48)</f>
        <v>8.04875</v>
      </c>
      <c r="Q49" s="42" t="s">
        <v>8</v>
      </c>
      <c r="R49" s="36">
        <f>P49</f>
        <v>8.04875</v>
      </c>
      <c r="S49" s="35" t="s">
        <v>8</v>
      </c>
      <c r="T49" s="29" t="s">
        <v>5</v>
      </c>
      <c r="U49" s="42">
        <f>ROUND(((R49/T42)*T47),2)</f>
        <v>8.05</v>
      </c>
      <c r="V49" s="28"/>
      <c r="W49" s="28">
        <f>ROUND(((R49/T42)*T44),2)</f>
        <v>12.07</v>
      </c>
    </row>
    <row r="50" spans="1:23" ht="12.75">
      <c r="A50" s="11">
        <v>6</v>
      </c>
      <c r="B50" s="30" t="s">
        <v>18</v>
      </c>
      <c r="C50" s="12"/>
      <c r="D50" s="12"/>
      <c r="E50" s="12"/>
      <c r="F50" s="12"/>
      <c r="G50" s="12"/>
      <c r="H50" s="12"/>
      <c r="I50" s="12"/>
      <c r="J50" s="12"/>
      <c r="K50" s="12"/>
      <c r="L50" s="12"/>
      <c r="M50" s="12"/>
      <c r="N50" s="12"/>
      <c r="O50" s="12"/>
      <c r="P50" s="12"/>
      <c r="Q50" s="45"/>
      <c r="R50" s="13"/>
      <c r="S50" s="49"/>
      <c r="T50" s="13"/>
      <c r="U50" s="49"/>
      <c r="V50" s="13"/>
      <c r="W50" s="38"/>
    </row>
    <row r="51" spans="1:23" ht="12.75">
      <c r="A51" s="14"/>
      <c r="B51" s="39"/>
      <c r="C51" s="25"/>
      <c r="D51" s="25"/>
      <c r="E51" s="25"/>
      <c r="F51" s="25"/>
      <c r="G51" s="25"/>
      <c r="H51" s="25"/>
      <c r="I51" s="25"/>
      <c r="J51" s="25"/>
      <c r="K51" s="25"/>
      <c r="L51" s="25"/>
      <c r="M51" s="25"/>
      <c r="N51" s="25"/>
      <c r="O51" s="25"/>
      <c r="P51" s="25"/>
      <c r="Q51" s="50"/>
      <c r="R51" s="16"/>
      <c r="S51" s="1"/>
      <c r="T51" s="18"/>
      <c r="U51" s="1"/>
      <c r="V51" s="16"/>
      <c r="W51" s="40"/>
    </row>
    <row r="52" spans="1:23" ht="12.75">
      <c r="A52" s="14"/>
      <c r="B52" s="31"/>
      <c r="C52" s="1"/>
      <c r="D52" s="1" t="s">
        <v>94</v>
      </c>
      <c r="E52" s="1"/>
      <c r="F52" s="1"/>
      <c r="G52" s="1"/>
      <c r="H52" s="1"/>
      <c r="I52" s="1"/>
      <c r="J52" s="15">
        <v>15</v>
      </c>
      <c r="K52" s="1" t="s">
        <v>10</v>
      </c>
      <c r="L52" s="1">
        <v>0.25</v>
      </c>
      <c r="M52" s="1" t="s">
        <v>10</v>
      </c>
      <c r="N52" s="17">
        <v>1.725</v>
      </c>
      <c r="O52" s="1" t="s">
        <v>9</v>
      </c>
      <c r="P52" s="1">
        <f>ROUND((J52*L52*N52),2)</f>
        <v>6.47</v>
      </c>
      <c r="Q52" s="40" t="s">
        <v>8</v>
      </c>
      <c r="R52" s="16"/>
      <c r="S52" s="1"/>
      <c r="T52" s="18"/>
      <c r="U52" s="1"/>
      <c r="V52" s="16"/>
      <c r="W52" s="40"/>
    </row>
    <row r="53" spans="1:23" ht="12.75">
      <c r="A53" s="14"/>
      <c r="B53" s="31"/>
      <c r="C53" s="1"/>
      <c r="D53" s="1" t="s">
        <v>95</v>
      </c>
      <c r="E53" s="1"/>
      <c r="F53" s="1"/>
      <c r="G53" s="1"/>
      <c r="H53" s="1"/>
      <c r="I53" s="1"/>
      <c r="J53" s="15">
        <f>J41</f>
        <v>5</v>
      </c>
      <c r="K53" s="1" t="s">
        <v>10</v>
      </c>
      <c r="L53" s="1">
        <v>0.25</v>
      </c>
      <c r="M53" s="1" t="s">
        <v>10</v>
      </c>
      <c r="N53" s="1">
        <v>2.65</v>
      </c>
      <c r="O53" s="1" t="s">
        <v>9</v>
      </c>
      <c r="P53" s="1">
        <f>ROUND((J53*L53*N53),2)</f>
        <v>3.31</v>
      </c>
      <c r="Q53" s="40" t="s">
        <v>8</v>
      </c>
      <c r="R53" s="16"/>
      <c r="S53" s="1"/>
      <c r="T53" s="18"/>
      <c r="U53" s="1"/>
      <c r="V53" s="16"/>
      <c r="W53" s="40"/>
    </row>
    <row r="54" spans="1:23" ht="12.75">
      <c r="A54" s="14"/>
      <c r="B54" s="31"/>
      <c r="C54" s="1"/>
      <c r="D54" s="1" t="s">
        <v>109</v>
      </c>
      <c r="E54" s="1"/>
      <c r="F54" s="1"/>
      <c r="G54" s="1"/>
      <c r="H54" s="1">
        <v>3.14</v>
      </c>
      <c r="I54" s="1" t="s">
        <v>10</v>
      </c>
      <c r="J54" s="15">
        <f>J43</f>
        <v>2.2</v>
      </c>
      <c r="K54" s="15" t="str">
        <f>K43</f>
        <v>X</v>
      </c>
      <c r="L54" s="15">
        <v>0.5</v>
      </c>
      <c r="M54" s="1" t="s">
        <v>10</v>
      </c>
      <c r="N54" s="15">
        <v>0.3</v>
      </c>
      <c r="O54" s="1" t="str">
        <f>O7</f>
        <v>=</v>
      </c>
      <c r="P54" s="1">
        <f>ROUND((J54*L54*N54),2)</f>
        <v>0.33</v>
      </c>
      <c r="Q54" s="40" t="s">
        <v>8</v>
      </c>
      <c r="R54" s="16"/>
      <c r="S54" s="1"/>
      <c r="T54" s="18"/>
      <c r="U54" s="1"/>
      <c r="V54" s="16"/>
      <c r="W54" s="40"/>
    </row>
    <row r="55" spans="1:23" ht="12.75">
      <c r="A55" s="14"/>
      <c r="B55" s="31"/>
      <c r="C55" s="1"/>
      <c r="D55" s="1"/>
      <c r="E55" s="1"/>
      <c r="F55" s="1"/>
      <c r="G55" s="1"/>
      <c r="H55" s="1">
        <v>3.14</v>
      </c>
      <c r="I55" s="1" t="s">
        <v>10</v>
      </c>
      <c r="J55" s="17">
        <v>2.325</v>
      </c>
      <c r="K55" s="15" t="s">
        <v>10</v>
      </c>
      <c r="L55" s="17">
        <v>0.375</v>
      </c>
      <c r="M55" s="20" t="s">
        <v>10</v>
      </c>
      <c r="N55" s="17">
        <v>0.675</v>
      </c>
      <c r="O55" s="1" t="str">
        <f>O7</f>
        <v>=</v>
      </c>
      <c r="P55" s="1">
        <f>ROUND((H55*J55*L55*N55),2)</f>
        <v>1.85</v>
      </c>
      <c r="Q55" s="40" t="s">
        <v>8</v>
      </c>
      <c r="R55" s="16"/>
      <c r="S55" s="1"/>
      <c r="T55" s="18"/>
      <c r="U55" s="1"/>
      <c r="V55" s="16"/>
      <c r="W55" s="40"/>
    </row>
    <row r="56" spans="1:23" ht="12.75">
      <c r="A56" s="14"/>
      <c r="B56" s="31"/>
      <c r="C56" s="1"/>
      <c r="D56" s="1"/>
      <c r="E56" s="1"/>
      <c r="F56" s="1"/>
      <c r="G56" s="1"/>
      <c r="H56" s="1">
        <v>3.14</v>
      </c>
      <c r="I56" s="1" t="s">
        <v>10</v>
      </c>
      <c r="J56" s="15">
        <v>2.45</v>
      </c>
      <c r="K56" s="15" t="str">
        <f>K45</f>
        <v>X</v>
      </c>
      <c r="L56" s="15">
        <v>0.25</v>
      </c>
      <c r="M56" s="1"/>
      <c r="N56" s="17">
        <v>1.825</v>
      </c>
      <c r="O56" s="1" t="str">
        <f>O7</f>
        <v>=</v>
      </c>
      <c r="P56" s="1">
        <f>ROUND((H56*J56*L56*N56),2)</f>
        <v>3.51</v>
      </c>
      <c r="Q56" s="40" t="s">
        <v>8</v>
      </c>
      <c r="R56" s="16"/>
      <c r="S56" s="1"/>
      <c r="T56" s="18">
        <v>1.4</v>
      </c>
      <c r="U56" s="1"/>
      <c r="V56" s="16"/>
      <c r="W56" s="40"/>
    </row>
    <row r="57" spans="1:23" ht="12.75">
      <c r="A57" s="14"/>
      <c r="B57" s="31"/>
      <c r="C57" s="1"/>
      <c r="D57" s="3" t="s">
        <v>21</v>
      </c>
      <c r="F57" s="3">
        <v>1</v>
      </c>
      <c r="G57" s="3" t="s">
        <v>10</v>
      </c>
      <c r="H57" s="3">
        <f>H47</f>
        <v>3.14</v>
      </c>
      <c r="I57" s="3" t="s">
        <v>10</v>
      </c>
      <c r="J57" s="33">
        <v>1.45</v>
      </c>
      <c r="K57" s="3" t="s">
        <v>10</v>
      </c>
      <c r="L57" s="3">
        <f>L47</f>
        <v>0.25</v>
      </c>
      <c r="M57" s="15" t="s">
        <v>10</v>
      </c>
      <c r="N57" s="34">
        <v>1.25</v>
      </c>
      <c r="O57" s="15" t="s">
        <v>9</v>
      </c>
      <c r="P57" s="1">
        <f>ROUND((F57*H57*L57*J57*N57),2)</f>
        <v>1.42</v>
      </c>
      <c r="Q57" s="40" t="s">
        <v>8</v>
      </c>
      <c r="R57" s="16"/>
      <c r="S57" s="1"/>
      <c r="T57" s="18" t="s">
        <v>11</v>
      </c>
      <c r="U57" s="1"/>
      <c r="V57" s="16"/>
      <c r="W57" s="40"/>
    </row>
    <row r="58" spans="1:23" ht="12.75">
      <c r="A58" s="14"/>
      <c r="B58" s="31"/>
      <c r="C58" s="1"/>
      <c r="D58" s="3" t="s">
        <v>115</v>
      </c>
      <c r="J58" s="33">
        <v>44</v>
      </c>
      <c r="K58" s="51" t="s">
        <v>10</v>
      </c>
      <c r="L58" s="34">
        <v>0.5</v>
      </c>
      <c r="M58" s="15" t="s">
        <v>10</v>
      </c>
      <c r="N58" s="34">
        <v>0.15</v>
      </c>
      <c r="O58" s="15" t="str">
        <f>O7</f>
        <v>=</v>
      </c>
      <c r="P58" s="1">
        <f>ROUND((L58*J58*N58),2)</f>
        <v>3.3</v>
      </c>
      <c r="Q58" s="40" t="s">
        <v>8</v>
      </c>
      <c r="R58" s="16"/>
      <c r="S58" s="1"/>
      <c r="T58" s="18">
        <v>2</v>
      </c>
      <c r="U58" s="1"/>
      <c r="V58" s="16"/>
      <c r="W58" s="40"/>
    </row>
    <row r="59" spans="1:23" ht="12.75">
      <c r="A59" s="14"/>
      <c r="B59" s="31"/>
      <c r="C59" s="1"/>
      <c r="J59" s="33">
        <v>44.5</v>
      </c>
      <c r="K59" s="51" t="s">
        <v>10</v>
      </c>
      <c r="L59" s="33">
        <v>0.375</v>
      </c>
      <c r="M59" s="17" t="s">
        <v>10</v>
      </c>
      <c r="N59" s="34">
        <v>0.15</v>
      </c>
      <c r="O59" s="15" t="str">
        <f>O7</f>
        <v>=</v>
      </c>
      <c r="P59" s="1">
        <f>ROUND((L59*J59*N59),2)</f>
        <v>2.5</v>
      </c>
      <c r="Q59" s="40" t="s">
        <v>8</v>
      </c>
      <c r="R59" s="16"/>
      <c r="S59" s="1"/>
      <c r="T59" s="18" t="s">
        <v>7</v>
      </c>
      <c r="U59" s="1"/>
      <c r="V59" s="16"/>
      <c r="W59" s="40"/>
    </row>
    <row r="60" spans="1:23" ht="12.75">
      <c r="A60" s="14"/>
      <c r="B60" s="31"/>
      <c r="C60" s="1"/>
      <c r="J60" s="33">
        <v>43.8</v>
      </c>
      <c r="K60" s="51" t="s">
        <v>10</v>
      </c>
      <c r="L60" s="33">
        <v>0.25</v>
      </c>
      <c r="M60" s="17" t="s">
        <v>10</v>
      </c>
      <c r="N60" s="34">
        <v>1.1</v>
      </c>
      <c r="O60" s="15" t="str">
        <f>O7</f>
        <v>=</v>
      </c>
      <c r="P60" s="1">
        <f>ROUND((L60*J60*N60),2)</f>
        <v>12.05</v>
      </c>
      <c r="Q60" s="40" t="s">
        <v>8</v>
      </c>
      <c r="R60" s="16"/>
      <c r="S60" s="1"/>
      <c r="T60" s="18">
        <v>1</v>
      </c>
      <c r="U60" s="1"/>
      <c r="V60" s="16"/>
      <c r="W60" s="40"/>
    </row>
    <row r="61" spans="1:23" ht="12.75">
      <c r="A61" s="14"/>
      <c r="B61" s="31"/>
      <c r="C61" s="1"/>
      <c r="H61" s="3">
        <v>2</v>
      </c>
      <c r="I61" s="3" t="s">
        <v>10</v>
      </c>
      <c r="J61" s="33">
        <v>0.25</v>
      </c>
      <c r="K61" s="51" t="s">
        <v>10</v>
      </c>
      <c r="L61" s="33">
        <v>0.25</v>
      </c>
      <c r="M61" s="17" t="s">
        <v>10</v>
      </c>
      <c r="N61" s="34">
        <v>0.9</v>
      </c>
      <c r="O61" s="15" t="str">
        <f>O7</f>
        <v>=</v>
      </c>
      <c r="P61" s="1">
        <f>ROUND((H61*L61*J61*N61),2)</f>
        <v>0.11</v>
      </c>
      <c r="Q61" s="40" t="s">
        <v>8</v>
      </c>
      <c r="R61" s="16"/>
      <c r="S61" s="1"/>
      <c r="T61" s="18"/>
      <c r="U61" s="1"/>
      <c r="V61" s="16"/>
      <c r="W61" s="40"/>
    </row>
    <row r="62" spans="1:23" ht="12.75">
      <c r="A62" s="14"/>
      <c r="B62" s="31"/>
      <c r="C62" s="1"/>
      <c r="D62" s="3" t="s">
        <v>145</v>
      </c>
      <c r="H62" s="3">
        <v>4</v>
      </c>
      <c r="I62" s="3" t="s">
        <v>10</v>
      </c>
      <c r="J62" s="33">
        <v>0.25</v>
      </c>
      <c r="K62" s="51" t="s">
        <v>10</v>
      </c>
      <c r="L62" s="33">
        <v>0.25</v>
      </c>
      <c r="M62" s="17" t="s">
        <v>10</v>
      </c>
      <c r="N62" s="34">
        <v>0.6</v>
      </c>
      <c r="O62" s="15" t="str">
        <f>O7</f>
        <v>=</v>
      </c>
      <c r="P62" s="26">
        <f>H62*J62*L62*N62</f>
        <v>0.15</v>
      </c>
      <c r="Q62" s="40" t="s">
        <v>8</v>
      </c>
      <c r="R62" s="16"/>
      <c r="S62" s="1"/>
      <c r="T62" s="18"/>
      <c r="U62" s="1"/>
      <c r="V62" s="16"/>
      <c r="W62" s="40"/>
    </row>
    <row r="63" spans="1:23" ht="12.75">
      <c r="A63" s="14"/>
      <c r="B63" s="31"/>
      <c r="C63" s="1"/>
      <c r="J63" s="33"/>
      <c r="K63" s="51"/>
      <c r="L63" s="33"/>
      <c r="M63" s="17"/>
      <c r="N63" s="34"/>
      <c r="O63" s="15"/>
      <c r="P63" s="15">
        <f>SUM(P52:P62)</f>
        <v>35</v>
      </c>
      <c r="Q63" s="40" t="s">
        <v>8</v>
      </c>
      <c r="R63" s="16"/>
      <c r="S63" s="1"/>
      <c r="T63" s="18"/>
      <c r="U63" s="1"/>
      <c r="V63" s="16"/>
      <c r="W63" s="40"/>
    </row>
    <row r="64" spans="1:23" ht="12.75">
      <c r="A64" s="14"/>
      <c r="B64" s="31" t="s">
        <v>116</v>
      </c>
      <c r="C64" s="1"/>
      <c r="H64" s="3">
        <v>14</v>
      </c>
      <c r="I64" s="3" t="s">
        <v>10</v>
      </c>
      <c r="J64" s="33">
        <v>0.25</v>
      </c>
      <c r="K64" s="51" t="s">
        <v>10</v>
      </c>
      <c r="L64" s="33">
        <v>0.25</v>
      </c>
      <c r="M64" s="17" t="s">
        <v>10</v>
      </c>
      <c r="N64" s="34">
        <v>0.45</v>
      </c>
      <c r="O64" s="15" t="str">
        <f>O7</f>
        <v>=</v>
      </c>
      <c r="P64" s="26">
        <f>ROUND((H64*J64*L64*N64),2)</f>
        <v>0.39</v>
      </c>
      <c r="Q64" s="40" t="s">
        <v>8</v>
      </c>
      <c r="R64" s="16"/>
      <c r="S64" s="1"/>
      <c r="T64" s="18"/>
      <c r="U64" s="1"/>
      <c r="V64" s="16"/>
      <c r="W64" s="40"/>
    </row>
    <row r="65" spans="1:23" ht="12.75">
      <c r="A65" s="22"/>
      <c r="B65" s="35"/>
      <c r="C65" s="26"/>
      <c r="D65" s="26"/>
      <c r="E65" s="26"/>
      <c r="F65" s="26"/>
      <c r="G65" s="26"/>
      <c r="H65" s="26"/>
      <c r="I65" s="26"/>
      <c r="J65" s="26"/>
      <c r="K65" s="26"/>
      <c r="L65" s="26"/>
      <c r="M65" s="26"/>
      <c r="N65" s="26"/>
      <c r="O65" s="26"/>
      <c r="P65" s="21">
        <f>P63-P64</f>
        <v>34.61</v>
      </c>
      <c r="Q65" s="42" t="s">
        <v>8</v>
      </c>
      <c r="R65" s="36">
        <f>P65</f>
        <v>34.61</v>
      </c>
      <c r="S65" s="26" t="s">
        <v>8</v>
      </c>
      <c r="T65" s="29" t="s">
        <v>5</v>
      </c>
      <c r="U65" s="26">
        <f>ROUND(((R65/T56)*T60),2)</f>
        <v>24.72</v>
      </c>
      <c r="V65" s="28"/>
      <c r="W65" s="42">
        <f>ROUND(((R65/T56)*T58),2)</f>
        <v>49.44</v>
      </c>
    </row>
    <row r="66" spans="1:23" ht="12.75">
      <c r="A66" s="11">
        <v>7</v>
      </c>
      <c r="B66" s="30" t="s">
        <v>20</v>
      </c>
      <c r="C66" s="12"/>
      <c r="D66" s="12"/>
      <c r="E66" s="12"/>
      <c r="F66" s="12"/>
      <c r="G66" s="12"/>
      <c r="H66" s="12"/>
      <c r="I66" s="12"/>
      <c r="J66" s="12"/>
      <c r="K66" s="12"/>
      <c r="L66" s="12"/>
      <c r="M66" s="12"/>
      <c r="N66" s="12"/>
      <c r="O66" s="12"/>
      <c r="P66" s="12"/>
      <c r="Q66" s="45"/>
      <c r="R66" s="13"/>
      <c r="S66" s="13"/>
      <c r="T66" s="13"/>
      <c r="U66" s="13"/>
      <c r="V66" s="13"/>
      <c r="W66" s="13"/>
    </row>
    <row r="67" spans="1:23" ht="12.75">
      <c r="A67" s="14"/>
      <c r="B67" s="31"/>
      <c r="C67" s="1"/>
      <c r="D67" s="1" t="s">
        <v>94</v>
      </c>
      <c r="E67" s="1"/>
      <c r="F67" s="1"/>
      <c r="G67" s="1"/>
      <c r="H67" s="1"/>
      <c r="I67" s="1"/>
      <c r="J67" s="1"/>
      <c r="K67" s="1"/>
      <c r="L67" s="15">
        <f>J52</f>
        <v>15</v>
      </c>
      <c r="M67" s="1" t="s">
        <v>10</v>
      </c>
      <c r="N67" s="15">
        <f>N40</f>
        <v>0.15</v>
      </c>
      <c r="O67" s="1" t="s">
        <v>9</v>
      </c>
      <c r="P67" s="15">
        <f>ROUND((L67*N67),2)</f>
        <v>2.25</v>
      </c>
      <c r="Q67" s="40" t="s">
        <v>14</v>
      </c>
      <c r="R67" s="16"/>
      <c r="S67" s="16"/>
      <c r="T67" s="16"/>
      <c r="U67" s="16"/>
      <c r="V67" s="16"/>
      <c r="W67" s="16"/>
    </row>
    <row r="68" spans="1:23" ht="12.75">
      <c r="A68" s="14"/>
      <c r="B68" s="31"/>
      <c r="C68" s="1"/>
      <c r="D68" s="1"/>
      <c r="E68" s="1"/>
      <c r="F68" s="1"/>
      <c r="G68" s="1"/>
      <c r="H68" s="1"/>
      <c r="I68" s="1"/>
      <c r="J68" s="1">
        <v>2</v>
      </c>
      <c r="K68" s="1" t="s">
        <v>10</v>
      </c>
      <c r="L68" s="15">
        <v>8</v>
      </c>
      <c r="M68" s="1" t="s">
        <v>10</v>
      </c>
      <c r="N68" s="17">
        <v>0.075</v>
      </c>
      <c r="O68" s="1" t="str">
        <f>O7</f>
        <v>=</v>
      </c>
      <c r="P68" s="15">
        <f>ROUND((J68*L68*N68),2)</f>
        <v>1.2</v>
      </c>
      <c r="Q68" s="40"/>
      <c r="R68" s="16"/>
      <c r="S68" s="16"/>
      <c r="T68" s="16"/>
      <c r="U68" s="16"/>
      <c r="V68" s="16"/>
      <c r="W68" s="16"/>
    </row>
    <row r="69" spans="1:23" ht="12.75">
      <c r="A69" s="14"/>
      <c r="B69" s="31"/>
      <c r="C69" s="1"/>
      <c r="D69" s="1" t="s">
        <v>95</v>
      </c>
      <c r="E69" s="1"/>
      <c r="F69" s="1"/>
      <c r="G69" s="1"/>
      <c r="H69" s="1"/>
      <c r="I69" s="1"/>
      <c r="J69" s="1"/>
      <c r="K69" s="1"/>
      <c r="L69" s="15">
        <f>J41</f>
        <v>5</v>
      </c>
      <c r="M69" s="1" t="s">
        <v>10</v>
      </c>
      <c r="N69" s="17">
        <v>0.075</v>
      </c>
      <c r="O69" s="1" t="s">
        <v>9</v>
      </c>
      <c r="P69" s="15">
        <f>ROUND((L69*N69),2)</f>
        <v>0.38</v>
      </c>
      <c r="Q69" s="40" t="s">
        <v>14</v>
      </c>
      <c r="R69" s="16"/>
      <c r="S69" s="16"/>
      <c r="T69" s="16"/>
      <c r="U69" s="16"/>
      <c r="V69" s="16"/>
      <c r="W69" s="16"/>
    </row>
    <row r="70" spans="1:23" ht="12.75">
      <c r="A70" s="14"/>
      <c r="B70" s="31"/>
      <c r="C70" s="1"/>
      <c r="D70" s="1"/>
      <c r="E70" s="1"/>
      <c r="F70" s="1"/>
      <c r="G70" s="1"/>
      <c r="H70" s="1"/>
      <c r="I70" s="1"/>
      <c r="J70" s="1">
        <v>1</v>
      </c>
      <c r="K70" s="1" t="s">
        <v>10</v>
      </c>
      <c r="L70" s="15">
        <v>6</v>
      </c>
      <c r="M70" s="20" t="s">
        <v>10</v>
      </c>
      <c r="N70" s="17">
        <v>0.075</v>
      </c>
      <c r="O70" s="1" t="str">
        <f>O7</f>
        <v>=</v>
      </c>
      <c r="P70" s="15">
        <f>ROUND((J70*L70*N70),2)</f>
        <v>0.45</v>
      </c>
      <c r="Q70" s="40"/>
      <c r="R70" s="16"/>
      <c r="S70" s="16"/>
      <c r="T70" s="16"/>
      <c r="U70" s="16"/>
      <c r="V70" s="16"/>
      <c r="W70" s="16"/>
    </row>
    <row r="71" spans="1:23" ht="12.75">
      <c r="A71" s="14"/>
      <c r="B71" s="31"/>
      <c r="C71" s="1"/>
      <c r="D71" s="1" t="s">
        <v>117</v>
      </c>
      <c r="E71" s="1"/>
      <c r="F71" s="1"/>
      <c r="G71" s="1"/>
      <c r="H71" s="1"/>
      <c r="I71" s="1"/>
      <c r="J71" s="1">
        <v>3.14</v>
      </c>
      <c r="K71" s="1" t="s">
        <v>10</v>
      </c>
      <c r="L71" s="15">
        <f>J43</f>
        <v>2.2</v>
      </c>
      <c r="M71" s="1" t="s">
        <v>10</v>
      </c>
      <c r="N71" s="17">
        <f>N43</f>
        <v>0.15</v>
      </c>
      <c r="O71" s="1" t="s">
        <v>9</v>
      </c>
      <c r="P71" s="15">
        <f>ROUND((J71*L71*N71),2)</f>
        <v>1.04</v>
      </c>
      <c r="Q71" s="40" t="s">
        <v>14</v>
      </c>
      <c r="R71" s="16"/>
      <c r="S71" s="16"/>
      <c r="T71" s="16"/>
      <c r="U71" s="16"/>
      <c r="V71" s="16"/>
      <c r="W71" s="16"/>
    </row>
    <row r="72" spans="1:23" ht="12.75">
      <c r="A72" s="14"/>
      <c r="B72" s="31"/>
      <c r="C72" s="1"/>
      <c r="D72" s="1"/>
      <c r="E72" s="1"/>
      <c r="F72" s="1"/>
      <c r="G72" s="1"/>
      <c r="H72" s="1">
        <v>2</v>
      </c>
      <c r="I72" s="1" t="s">
        <v>10</v>
      </c>
      <c r="J72" s="1">
        <v>3.14</v>
      </c>
      <c r="K72" s="1" t="s">
        <v>10</v>
      </c>
      <c r="L72" s="15">
        <v>2.6</v>
      </c>
      <c r="M72" s="20" t="s">
        <v>10</v>
      </c>
      <c r="N72" s="17">
        <v>2.2</v>
      </c>
      <c r="O72" s="1" t="str">
        <f>O7</f>
        <v>=</v>
      </c>
      <c r="P72" s="15">
        <f>ROUND((H72*J72*L72*N72),2)</f>
        <v>35.92</v>
      </c>
      <c r="Q72" s="40" t="s">
        <v>14</v>
      </c>
      <c r="R72" s="16"/>
      <c r="S72" s="16"/>
      <c r="T72" s="16"/>
      <c r="U72" s="16"/>
      <c r="V72" s="16"/>
      <c r="W72" s="16"/>
    </row>
    <row r="73" spans="1:23" ht="12.75">
      <c r="A73" s="14"/>
      <c r="B73" s="31"/>
      <c r="C73" s="1"/>
      <c r="D73" s="1"/>
      <c r="E73" s="1"/>
      <c r="F73" s="1"/>
      <c r="G73" s="1"/>
      <c r="H73" s="1"/>
      <c r="I73" s="1"/>
      <c r="J73" s="20">
        <v>3.14</v>
      </c>
      <c r="K73" s="20" t="s">
        <v>10</v>
      </c>
      <c r="L73" s="17">
        <v>2.875</v>
      </c>
      <c r="M73" s="20" t="s">
        <v>10</v>
      </c>
      <c r="N73" s="17">
        <v>2.875</v>
      </c>
      <c r="O73" s="1" t="str">
        <f>O7</f>
        <v>=</v>
      </c>
      <c r="P73" s="15">
        <f>ROUND((J73*L73*N73),2)</f>
        <v>25.95</v>
      </c>
      <c r="Q73" s="40" t="s">
        <v>14</v>
      </c>
      <c r="R73" s="16"/>
      <c r="S73" s="16"/>
      <c r="T73" s="16"/>
      <c r="U73" s="16"/>
      <c r="V73" s="16"/>
      <c r="W73" s="16"/>
    </row>
    <row r="74" spans="1:23" ht="12.75">
      <c r="A74" s="14"/>
      <c r="B74" s="31"/>
      <c r="C74" s="1"/>
      <c r="D74" s="1"/>
      <c r="E74" s="1"/>
      <c r="F74" s="1"/>
      <c r="G74" s="1"/>
      <c r="H74" s="1"/>
      <c r="I74" s="1"/>
      <c r="J74" s="20">
        <v>3.14</v>
      </c>
      <c r="K74" s="20" t="s">
        <v>10</v>
      </c>
      <c r="L74" s="15">
        <v>2.8</v>
      </c>
      <c r="M74" s="20" t="s">
        <v>10</v>
      </c>
      <c r="N74" s="17">
        <v>0.25</v>
      </c>
      <c r="O74" s="1" t="str">
        <f>O7</f>
        <v>=</v>
      </c>
      <c r="P74" s="15">
        <f>ROUND((J74*L74*N74),2)</f>
        <v>2.2</v>
      </c>
      <c r="Q74" s="40" t="s">
        <v>14</v>
      </c>
      <c r="R74" s="16"/>
      <c r="S74" s="16"/>
      <c r="T74" s="16"/>
      <c r="U74" s="16"/>
      <c r="V74" s="16"/>
      <c r="W74" s="16"/>
    </row>
    <row r="75" spans="1:23" ht="12.75">
      <c r="A75" s="14"/>
      <c r="B75" s="31"/>
      <c r="C75" s="1"/>
      <c r="D75" s="1" t="s">
        <v>114</v>
      </c>
      <c r="E75" s="1"/>
      <c r="F75" s="1"/>
      <c r="G75" s="1"/>
      <c r="H75" s="1"/>
      <c r="I75" s="1"/>
      <c r="J75" s="51">
        <v>2</v>
      </c>
      <c r="K75" s="20" t="s">
        <v>10</v>
      </c>
      <c r="L75" s="15">
        <v>43</v>
      </c>
      <c r="M75" s="20" t="s">
        <v>10</v>
      </c>
      <c r="N75" s="17">
        <v>0.15</v>
      </c>
      <c r="O75" s="1" t="str">
        <f>O7</f>
        <v>=</v>
      </c>
      <c r="P75" s="15">
        <f>ROUND((J75*L75*N75),2)</f>
        <v>12.9</v>
      </c>
      <c r="Q75" s="40" t="s">
        <v>14</v>
      </c>
      <c r="R75" s="16"/>
      <c r="S75" s="16"/>
      <c r="T75" s="16"/>
      <c r="U75" s="16"/>
      <c r="V75" s="16"/>
      <c r="W75" s="16"/>
    </row>
    <row r="76" spans="1:23" ht="12.75">
      <c r="A76" s="14"/>
      <c r="B76" s="31"/>
      <c r="C76" s="1"/>
      <c r="D76" s="1" t="s">
        <v>98</v>
      </c>
      <c r="F76" s="3">
        <v>2</v>
      </c>
      <c r="G76" s="3" t="s">
        <v>10</v>
      </c>
      <c r="H76" s="3">
        <v>2</v>
      </c>
      <c r="I76" s="3" t="s">
        <v>10</v>
      </c>
      <c r="J76" s="3">
        <v>3.14</v>
      </c>
      <c r="K76" s="3" t="s">
        <v>10</v>
      </c>
      <c r="L76" s="33">
        <v>0.725</v>
      </c>
      <c r="M76" s="1" t="s">
        <v>10</v>
      </c>
      <c r="N76" s="15">
        <f>N47</f>
        <v>0.15</v>
      </c>
      <c r="O76" s="15" t="s">
        <v>9</v>
      </c>
      <c r="P76" s="26">
        <f>ROUND((F76*H76*J76*L76*N76),2)</f>
        <v>1.37</v>
      </c>
      <c r="Q76" s="1" t="s">
        <v>14</v>
      </c>
      <c r="R76" s="16"/>
      <c r="S76" s="16"/>
      <c r="T76" s="16"/>
      <c r="U76" s="16"/>
      <c r="V76" s="16"/>
      <c r="W76" s="16"/>
    </row>
    <row r="77" spans="1:23" ht="12.75">
      <c r="A77" s="22"/>
      <c r="B77" s="35"/>
      <c r="C77" s="26"/>
      <c r="D77" s="26"/>
      <c r="E77" s="26"/>
      <c r="F77" s="26"/>
      <c r="G77" s="26"/>
      <c r="H77" s="26"/>
      <c r="I77" s="26"/>
      <c r="J77" s="26"/>
      <c r="K77" s="26"/>
      <c r="L77" s="26"/>
      <c r="M77" s="26"/>
      <c r="N77" s="26"/>
      <c r="O77" s="26"/>
      <c r="P77" s="21">
        <f>SUM(P67:P76)</f>
        <v>83.66000000000001</v>
      </c>
      <c r="Q77" s="42" t="s">
        <v>14</v>
      </c>
      <c r="R77" s="36">
        <f>P77</f>
        <v>83.66000000000001</v>
      </c>
      <c r="S77" s="28" t="s">
        <v>14</v>
      </c>
      <c r="T77" s="28"/>
      <c r="U77" s="28"/>
      <c r="V77" s="28"/>
      <c r="W77" s="28"/>
    </row>
    <row r="78" spans="1:23" ht="17.25" customHeight="1">
      <c r="A78" s="52"/>
      <c r="B78" s="53"/>
      <c r="C78" s="53"/>
      <c r="D78" s="53"/>
      <c r="E78" s="53"/>
      <c r="F78" s="53"/>
      <c r="G78" s="53"/>
      <c r="H78" s="53"/>
      <c r="I78" s="53"/>
      <c r="J78" s="53"/>
      <c r="K78" s="53"/>
      <c r="L78" s="53"/>
      <c r="M78" s="53"/>
      <c r="N78" s="53"/>
      <c r="O78" s="53"/>
      <c r="P78" s="53"/>
      <c r="Q78" s="53"/>
      <c r="R78" s="53"/>
      <c r="S78" s="53"/>
      <c r="T78" s="54"/>
      <c r="U78" s="43">
        <f>SUM(U37:U77)</f>
        <v>32.769999999999996</v>
      </c>
      <c r="V78" s="43">
        <f>SUM(V37:V77)</f>
        <v>1.68</v>
      </c>
      <c r="W78" s="43">
        <f>SUM(W37:W77)</f>
        <v>121.63999999999999</v>
      </c>
    </row>
    <row r="79" spans="1:23" ht="17.25" customHeight="1">
      <c r="A79" s="44" t="s">
        <v>19</v>
      </c>
      <c r="B79" s="44"/>
      <c r="C79" s="44"/>
      <c r="D79" s="44"/>
      <c r="E79" s="44"/>
      <c r="F79" s="44"/>
      <c r="G79" s="44"/>
      <c r="H79" s="44"/>
      <c r="I79" s="44"/>
      <c r="J79" s="44"/>
      <c r="K79" s="44"/>
      <c r="L79" s="44"/>
      <c r="M79" s="44"/>
      <c r="N79" s="44"/>
      <c r="O79" s="44"/>
      <c r="P79" s="44"/>
      <c r="Q79" s="44"/>
      <c r="R79" s="44"/>
      <c r="S79" s="44"/>
      <c r="T79" s="44"/>
      <c r="U79" s="43">
        <f>U78</f>
        <v>32.769999999999996</v>
      </c>
      <c r="V79" s="43">
        <f>V78</f>
        <v>1.68</v>
      </c>
      <c r="W79" s="43">
        <f>W78</f>
        <v>121.63999999999999</v>
      </c>
    </row>
    <row r="80" spans="1:23" ht="12.75" customHeight="1">
      <c r="A80" s="11">
        <v>8</v>
      </c>
      <c r="B80" s="55" t="s">
        <v>118</v>
      </c>
      <c r="C80" s="56"/>
      <c r="D80" s="56"/>
      <c r="E80" s="56"/>
      <c r="F80" s="56"/>
      <c r="G80" s="56"/>
      <c r="H80" s="56"/>
      <c r="I80" s="56"/>
      <c r="J80" s="56"/>
      <c r="K80" s="56"/>
      <c r="L80" s="56"/>
      <c r="M80" s="56"/>
      <c r="N80" s="56"/>
      <c r="O80" s="56"/>
      <c r="P80" s="56"/>
      <c r="Q80" s="57"/>
      <c r="R80" s="23"/>
      <c r="S80" s="16"/>
      <c r="T80" s="16"/>
      <c r="U80" s="1"/>
      <c r="V80" s="31"/>
      <c r="W80" s="16"/>
    </row>
    <row r="81" spans="1:23" ht="12.75">
      <c r="A81" s="14"/>
      <c r="B81" s="55"/>
      <c r="C81" s="56"/>
      <c r="D81" s="56"/>
      <c r="E81" s="56"/>
      <c r="F81" s="56"/>
      <c r="G81" s="56"/>
      <c r="H81" s="56"/>
      <c r="I81" s="56"/>
      <c r="J81" s="56"/>
      <c r="K81" s="56"/>
      <c r="L81" s="56"/>
      <c r="M81" s="56"/>
      <c r="N81" s="56"/>
      <c r="O81" s="56"/>
      <c r="P81" s="56"/>
      <c r="Q81" s="57"/>
      <c r="R81" s="23"/>
      <c r="S81" s="16"/>
      <c r="T81" s="16"/>
      <c r="U81" s="1"/>
      <c r="V81" s="31"/>
      <c r="W81" s="16"/>
    </row>
    <row r="82" spans="1:23" ht="12.75">
      <c r="A82" s="14"/>
      <c r="B82" s="39"/>
      <c r="C82" s="25"/>
      <c r="D82" s="25"/>
      <c r="E82" s="25"/>
      <c r="F82" s="25"/>
      <c r="G82" s="25"/>
      <c r="H82" s="25"/>
      <c r="I82" s="25"/>
      <c r="J82" s="25"/>
      <c r="K82" s="25"/>
      <c r="L82" s="25"/>
      <c r="M82" s="25"/>
      <c r="N82" s="25"/>
      <c r="O82" s="25"/>
      <c r="P82" s="25"/>
      <c r="Q82" s="50"/>
      <c r="R82" s="23"/>
      <c r="S82" s="16"/>
      <c r="T82" s="16"/>
      <c r="U82" s="1"/>
      <c r="V82" s="31"/>
      <c r="W82" s="16"/>
    </row>
    <row r="83" spans="1:23" ht="12.75">
      <c r="A83" s="14"/>
      <c r="B83" s="31"/>
      <c r="C83" s="1"/>
      <c r="D83" s="1" t="s">
        <v>119</v>
      </c>
      <c r="E83" s="1"/>
      <c r="F83" s="1"/>
      <c r="G83" s="1"/>
      <c r="H83" s="1"/>
      <c r="I83" s="1"/>
      <c r="J83" s="17">
        <v>5</v>
      </c>
      <c r="K83" s="1" t="s">
        <v>10</v>
      </c>
      <c r="L83" s="17">
        <v>3</v>
      </c>
      <c r="M83" s="1" t="s">
        <v>10</v>
      </c>
      <c r="N83" s="17">
        <v>0.075</v>
      </c>
      <c r="O83" s="1" t="str">
        <f>O7</f>
        <v>=</v>
      </c>
      <c r="P83" s="15">
        <f>ROUND((J83*L83*N83),2)</f>
        <v>1.13</v>
      </c>
      <c r="Q83" s="40" t="s">
        <v>8</v>
      </c>
      <c r="R83" s="23"/>
      <c r="S83" s="16"/>
      <c r="T83" s="18">
        <v>2</v>
      </c>
      <c r="U83" s="1"/>
      <c r="V83" s="31"/>
      <c r="W83" s="16"/>
    </row>
    <row r="84" spans="1:23" ht="12.75">
      <c r="A84" s="14"/>
      <c r="B84" s="31"/>
      <c r="C84" s="1"/>
      <c r="D84" s="1" t="s">
        <v>120</v>
      </c>
      <c r="E84" s="1"/>
      <c r="F84" s="1"/>
      <c r="G84" s="1"/>
      <c r="H84" s="1"/>
      <c r="I84" s="1"/>
      <c r="J84" s="17">
        <v>1.5</v>
      </c>
      <c r="K84" s="1" t="s">
        <v>10</v>
      </c>
      <c r="L84" s="17">
        <v>1.5</v>
      </c>
      <c r="M84" s="1" t="s">
        <v>10</v>
      </c>
      <c r="N84" s="17">
        <v>0.075</v>
      </c>
      <c r="O84" s="1" t="str">
        <f>O7</f>
        <v>=</v>
      </c>
      <c r="P84" s="15">
        <f>ROUND((J84*L84*N84),2)</f>
        <v>0.17</v>
      </c>
      <c r="Q84" s="40" t="s">
        <v>8</v>
      </c>
      <c r="R84" s="23"/>
      <c r="S84" s="16"/>
      <c r="T84" s="18" t="s">
        <v>11</v>
      </c>
      <c r="U84" s="1"/>
      <c r="V84" s="31"/>
      <c r="W84" s="16"/>
    </row>
    <row r="85" spans="1:23" ht="12.75">
      <c r="A85" s="14"/>
      <c r="B85" s="31"/>
      <c r="C85" s="1"/>
      <c r="D85" s="1" t="s">
        <v>117</v>
      </c>
      <c r="E85" s="1"/>
      <c r="F85" s="1"/>
      <c r="G85" s="1"/>
      <c r="H85" s="41">
        <v>0.7854</v>
      </c>
      <c r="I85" s="1" t="s">
        <v>10</v>
      </c>
      <c r="J85" s="33">
        <v>2.6</v>
      </c>
      <c r="K85" s="1" t="s">
        <v>10</v>
      </c>
      <c r="L85" s="17">
        <v>2.6</v>
      </c>
      <c r="M85" s="1" t="s">
        <v>10</v>
      </c>
      <c r="N85" s="17">
        <v>0.1</v>
      </c>
      <c r="O85" s="1" t="str">
        <f>O7</f>
        <v>=</v>
      </c>
      <c r="P85" s="15">
        <f>ROUND((H85*J85*L85*N85),2)</f>
        <v>0.53</v>
      </c>
      <c r="Q85" s="40" t="s">
        <v>8</v>
      </c>
      <c r="R85" s="23"/>
      <c r="S85" s="16"/>
      <c r="T85" s="18">
        <v>3</v>
      </c>
      <c r="U85" s="1"/>
      <c r="V85" s="31"/>
      <c r="W85" s="16"/>
    </row>
    <row r="86" spans="1:23" ht="12.75">
      <c r="A86" s="14"/>
      <c r="B86" s="31"/>
      <c r="C86" s="1"/>
      <c r="D86" s="1"/>
      <c r="E86" s="1"/>
      <c r="F86" s="1"/>
      <c r="G86" s="1"/>
      <c r="H86" s="41">
        <v>0.7854</v>
      </c>
      <c r="I86" s="1" t="s">
        <v>10</v>
      </c>
      <c r="J86" s="17">
        <v>2.875</v>
      </c>
      <c r="K86" s="1" t="s">
        <v>10</v>
      </c>
      <c r="L86" s="47">
        <v>2.875</v>
      </c>
      <c r="M86" s="1" t="s">
        <v>10</v>
      </c>
      <c r="N86" s="47">
        <v>0.075</v>
      </c>
      <c r="O86" s="1" t="str">
        <f>O7</f>
        <v>=</v>
      </c>
      <c r="P86" s="15">
        <f>ROUND((H86*J86*L86*N86),2)</f>
        <v>0.49</v>
      </c>
      <c r="Q86" s="40" t="s">
        <v>8</v>
      </c>
      <c r="R86" s="23"/>
      <c r="S86" s="16"/>
      <c r="T86" s="18" t="s">
        <v>7</v>
      </c>
      <c r="U86" s="1"/>
      <c r="V86" s="31"/>
      <c r="W86" s="16"/>
    </row>
    <row r="87" spans="1:23" ht="12.75">
      <c r="A87" s="14"/>
      <c r="B87" s="31"/>
      <c r="C87" s="1"/>
      <c r="D87" s="1"/>
      <c r="E87" s="1"/>
      <c r="F87" s="1"/>
      <c r="G87" s="1"/>
      <c r="H87" s="1">
        <v>3.14</v>
      </c>
      <c r="I87" s="1" t="s">
        <v>10</v>
      </c>
      <c r="J87" s="17">
        <v>2.6</v>
      </c>
      <c r="K87" s="1" t="s">
        <v>10</v>
      </c>
      <c r="L87" s="47">
        <v>2.2</v>
      </c>
      <c r="M87" s="1" t="s">
        <v>10</v>
      </c>
      <c r="N87" s="47">
        <v>0.1</v>
      </c>
      <c r="O87" s="1" t="str">
        <f>O7</f>
        <v>=</v>
      </c>
      <c r="P87" s="15">
        <f>ROUND((H87*J87*L87*N87),2)</f>
        <v>1.8</v>
      </c>
      <c r="Q87" s="40" t="s">
        <v>8</v>
      </c>
      <c r="R87" s="23"/>
      <c r="S87" s="16"/>
      <c r="T87" s="18"/>
      <c r="U87" s="1"/>
      <c r="V87" s="31"/>
      <c r="W87" s="16"/>
    </row>
    <row r="88" spans="1:23" ht="12.75">
      <c r="A88" s="14"/>
      <c r="B88" s="31"/>
      <c r="C88" s="1"/>
      <c r="D88" s="1"/>
      <c r="E88" s="1"/>
      <c r="F88" s="1"/>
      <c r="G88" s="1"/>
      <c r="H88" s="20">
        <v>3.14</v>
      </c>
      <c r="I88" s="1" t="s">
        <v>10</v>
      </c>
      <c r="J88" s="47">
        <v>2.8</v>
      </c>
      <c r="K88" s="1" t="s">
        <v>10</v>
      </c>
      <c r="L88" s="47">
        <v>0.2</v>
      </c>
      <c r="M88" s="1" t="s">
        <v>10</v>
      </c>
      <c r="N88" s="47">
        <v>0.15</v>
      </c>
      <c r="O88" s="1" t="str">
        <f>O7</f>
        <v>=</v>
      </c>
      <c r="P88" s="15">
        <f>ROUND((H88*J88*L88*N88),2)</f>
        <v>0.26</v>
      </c>
      <c r="Q88" s="40" t="s">
        <v>8</v>
      </c>
      <c r="R88" s="23"/>
      <c r="S88" s="16"/>
      <c r="T88" s="16">
        <v>2</v>
      </c>
      <c r="U88" s="1"/>
      <c r="V88" s="31"/>
      <c r="W88" s="16"/>
    </row>
    <row r="89" spans="1:23" ht="12.75">
      <c r="A89" s="14"/>
      <c r="B89" s="31"/>
      <c r="C89" s="1"/>
      <c r="D89" s="1" t="s">
        <v>147</v>
      </c>
      <c r="E89" s="1"/>
      <c r="F89" s="1"/>
      <c r="G89" s="1"/>
      <c r="H89" s="20"/>
      <c r="I89" s="1"/>
      <c r="J89" s="47">
        <v>1</v>
      </c>
      <c r="K89" s="20" t="s">
        <v>10</v>
      </c>
      <c r="L89" s="47">
        <v>1</v>
      </c>
      <c r="M89" s="20" t="s">
        <v>10</v>
      </c>
      <c r="N89" s="47">
        <v>0.075</v>
      </c>
      <c r="O89" s="1" t="str">
        <f>O7</f>
        <v>=</v>
      </c>
      <c r="P89" s="21">
        <f>J89*L89*N89</f>
        <v>0.075</v>
      </c>
      <c r="Q89" s="40" t="s">
        <v>8</v>
      </c>
      <c r="R89" s="23"/>
      <c r="S89" s="40"/>
      <c r="T89" s="16"/>
      <c r="U89" s="1"/>
      <c r="V89" s="31"/>
      <c r="W89" s="16"/>
    </row>
    <row r="90" spans="1:23" ht="18" customHeight="1">
      <c r="A90" s="22"/>
      <c r="B90" s="31"/>
      <c r="C90" s="1"/>
      <c r="F90" s="1"/>
      <c r="G90" s="1"/>
      <c r="H90" s="1"/>
      <c r="I90" s="1"/>
      <c r="J90" s="1"/>
      <c r="K90" s="1"/>
      <c r="L90" s="1"/>
      <c r="M90" s="1"/>
      <c r="N90" s="1"/>
      <c r="O90" s="1"/>
      <c r="P90" s="15">
        <f>SUM(P83:P89)</f>
        <v>4.455</v>
      </c>
      <c r="Q90" s="40" t="s">
        <v>8</v>
      </c>
      <c r="R90" s="23">
        <f>P90</f>
        <v>4.455</v>
      </c>
      <c r="S90" s="40" t="s">
        <v>8</v>
      </c>
      <c r="T90" s="29" t="s">
        <v>5</v>
      </c>
      <c r="U90" s="1">
        <f>ROUND(((R90/T83)*T88),2)</f>
        <v>4.46</v>
      </c>
      <c r="V90" s="31"/>
      <c r="W90" s="16">
        <f>ROUND(((R90/T83)*T85),2)</f>
        <v>6.68</v>
      </c>
    </row>
    <row r="91" spans="1:23" ht="66" customHeight="1">
      <c r="A91" s="11">
        <v>9</v>
      </c>
      <c r="B91" s="30" t="s">
        <v>99</v>
      </c>
      <c r="C91" s="12"/>
      <c r="D91" s="12"/>
      <c r="E91" s="12"/>
      <c r="F91" s="12"/>
      <c r="G91" s="12"/>
      <c r="H91" s="12"/>
      <c r="I91" s="12"/>
      <c r="J91" s="12"/>
      <c r="K91" s="12"/>
      <c r="L91" s="12"/>
      <c r="M91" s="12"/>
      <c r="N91" s="12"/>
      <c r="O91" s="12"/>
      <c r="P91" s="12"/>
      <c r="Q91" s="45"/>
      <c r="R91" s="58"/>
      <c r="S91" s="13"/>
      <c r="T91" s="13"/>
      <c r="U91" s="49"/>
      <c r="V91" s="37"/>
      <c r="W91" s="13"/>
    </row>
    <row r="92" spans="1:23" ht="12.75">
      <c r="A92" s="14"/>
      <c r="B92" s="31"/>
      <c r="C92" s="1"/>
      <c r="D92" s="1"/>
      <c r="E92" s="1"/>
      <c r="F92" s="1"/>
      <c r="G92" s="1"/>
      <c r="H92" s="1"/>
      <c r="I92" s="1"/>
      <c r="J92" s="1"/>
      <c r="K92" s="1"/>
      <c r="L92" s="1"/>
      <c r="M92" s="1"/>
      <c r="N92" s="1"/>
      <c r="O92" s="1"/>
      <c r="P92" s="15"/>
      <c r="Q92" s="40"/>
      <c r="R92" s="23"/>
      <c r="S92" s="16"/>
      <c r="T92" s="16">
        <v>220</v>
      </c>
      <c r="U92" s="1"/>
      <c r="V92" s="31"/>
      <c r="W92" s="16"/>
    </row>
    <row r="93" spans="1:23" ht="12.75">
      <c r="A93" s="14"/>
      <c r="B93" s="31"/>
      <c r="C93" s="1"/>
      <c r="D93" s="1"/>
      <c r="E93" s="1"/>
      <c r="F93" s="1"/>
      <c r="G93" s="1"/>
      <c r="H93" s="1"/>
      <c r="I93" s="1"/>
      <c r="J93" s="1"/>
      <c r="K93" s="1"/>
      <c r="L93" s="1"/>
      <c r="M93" s="1"/>
      <c r="N93" s="1"/>
      <c r="O93" s="1"/>
      <c r="P93" s="15"/>
      <c r="Q93" s="40"/>
      <c r="R93" s="23"/>
      <c r="S93" s="16"/>
      <c r="T93" s="18" t="s">
        <v>100</v>
      </c>
      <c r="U93" s="1"/>
      <c r="V93" s="31"/>
      <c r="W93" s="16"/>
    </row>
    <row r="94" spans="1:23" ht="12.75">
      <c r="A94" s="14"/>
      <c r="B94" s="31"/>
      <c r="C94" s="1"/>
      <c r="D94" s="1"/>
      <c r="E94" s="1"/>
      <c r="F94" s="1"/>
      <c r="G94" s="1"/>
      <c r="H94" s="1"/>
      <c r="I94" s="1"/>
      <c r="J94" s="1"/>
      <c r="K94" s="1"/>
      <c r="L94" s="1"/>
      <c r="M94" s="1"/>
      <c r="N94" s="1"/>
      <c r="O94" s="1"/>
      <c r="P94" s="15"/>
      <c r="Q94" s="40"/>
      <c r="R94" s="23"/>
      <c r="S94" s="16"/>
      <c r="T94" s="18">
        <v>2</v>
      </c>
      <c r="U94" s="1"/>
      <c r="V94" s="31"/>
      <c r="W94" s="16"/>
    </row>
    <row r="95" spans="1:23" ht="12.75" customHeight="1">
      <c r="A95" s="14"/>
      <c r="B95" s="31"/>
      <c r="C95" s="1"/>
      <c r="D95" s="1"/>
      <c r="E95" s="1"/>
      <c r="F95" s="1"/>
      <c r="G95" s="1"/>
      <c r="H95" s="1"/>
      <c r="I95" s="1"/>
      <c r="J95" s="1"/>
      <c r="K95" s="1"/>
      <c r="L95" s="1"/>
      <c r="M95" s="1"/>
      <c r="N95" s="1"/>
      <c r="O95" s="1"/>
      <c r="P95" s="15"/>
      <c r="Q95" s="40"/>
      <c r="R95" s="23"/>
      <c r="S95" s="16"/>
      <c r="T95" s="18" t="s">
        <v>7</v>
      </c>
      <c r="U95" s="1"/>
      <c r="V95" s="31"/>
      <c r="W95" s="16"/>
    </row>
    <row r="96" spans="1:23" ht="12.75">
      <c r="A96" s="14"/>
      <c r="B96" s="31"/>
      <c r="C96" s="1"/>
      <c r="D96" s="1"/>
      <c r="E96" s="1"/>
      <c r="F96" s="1"/>
      <c r="G96" s="1"/>
      <c r="H96" s="1"/>
      <c r="I96" s="1"/>
      <c r="J96" s="1"/>
      <c r="K96" s="1"/>
      <c r="L96" s="1"/>
      <c r="M96" s="1"/>
      <c r="N96" s="1"/>
      <c r="O96" s="1"/>
      <c r="P96" s="15"/>
      <c r="Q96" s="40"/>
      <c r="R96" s="23"/>
      <c r="S96" s="16"/>
      <c r="T96" s="18">
        <v>3</v>
      </c>
      <c r="U96" s="1"/>
      <c r="V96" s="31"/>
      <c r="W96" s="16"/>
    </row>
    <row r="97" spans="1:23" ht="12.75">
      <c r="A97" s="22"/>
      <c r="B97" s="35"/>
      <c r="C97" s="26"/>
      <c r="D97" s="26"/>
      <c r="E97" s="26"/>
      <c r="F97" s="26" t="s">
        <v>65</v>
      </c>
      <c r="G97" s="26"/>
      <c r="H97" s="59">
        <v>0.01</v>
      </c>
      <c r="I97" s="26" t="s">
        <v>101</v>
      </c>
      <c r="J97" s="21">
        <f>R90</f>
        <v>4.455</v>
      </c>
      <c r="K97" s="26"/>
      <c r="L97" s="26" t="s">
        <v>8</v>
      </c>
      <c r="M97" s="26"/>
      <c r="N97" s="26"/>
      <c r="O97" s="26" t="s">
        <v>9</v>
      </c>
      <c r="P97" s="21">
        <f>ROUND((J97*H97*7850),2)</f>
        <v>349.72</v>
      </c>
      <c r="Q97" s="42" t="s">
        <v>102</v>
      </c>
      <c r="R97" s="36">
        <f>P97</f>
        <v>349.72</v>
      </c>
      <c r="S97" s="28" t="s">
        <v>102</v>
      </c>
      <c r="T97" s="29" t="s">
        <v>5</v>
      </c>
      <c r="U97" s="35">
        <f>ROUND(((R97/T92)*T96),2)</f>
        <v>4.77</v>
      </c>
      <c r="V97" s="28"/>
      <c r="W97" s="42">
        <f>ROUND(((R97/T92)*T94),2)</f>
        <v>3.18</v>
      </c>
    </row>
    <row r="98" spans="1:23" ht="12.75">
      <c r="A98" s="11">
        <v>10</v>
      </c>
      <c r="B98" s="60" t="s">
        <v>22</v>
      </c>
      <c r="C98" s="61"/>
      <c r="D98" s="61"/>
      <c r="E98" s="61"/>
      <c r="F98" s="61"/>
      <c r="G98" s="61"/>
      <c r="H98" s="61"/>
      <c r="I98" s="61"/>
      <c r="J98" s="61"/>
      <c r="K98" s="61"/>
      <c r="L98" s="61"/>
      <c r="M98" s="61"/>
      <c r="N98" s="61"/>
      <c r="O98" s="61"/>
      <c r="P98" s="61"/>
      <c r="Q98" s="62"/>
      <c r="R98" s="16"/>
      <c r="S98" s="16"/>
      <c r="T98" s="16"/>
      <c r="V98" s="31"/>
      <c r="W98" s="16"/>
    </row>
    <row r="99" spans="1:23" ht="12.75">
      <c r="A99" s="14"/>
      <c r="B99" s="31"/>
      <c r="C99" s="1"/>
      <c r="D99" s="1" t="s">
        <v>94</v>
      </c>
      <c r="E99" s="1"/>
      <c r="F99" s="1"/>
      <c r="G99" s="1"/>
      <c r="H99" s="1"/>
      <c r="I99" s="1"/>
      <c r="J99" s="1"/>
      <c r="K99" s="1"/>
      <c r="L99" s="15">
        <f>L67-L52-L52-L52-L52</f>
        <v>14</v>
      </c>
      <c r="M99" s="1" t="s">
        <v>10</v>
      </c>
      <c r="N99" s="17">
        <v>1.875</v>
      </c>
      <c r="O99" s="1" t="s">
        <v>9</v>
      </c>
      <c r="P99" s="15">
        <f>ROUND((L99*N99),2)</f>
        <v>26.25</v>
      </c>
      <c r="Q99" s="40" t="s">
        <v>14</v>
      </c>
      <c r="R99" s="16"/>
      <c r="S99" s="16"/>
      <c r="T99" s="16"/>
      <c r="V99" s="31"/>
      <c r="W99" s="16"/>
    </row>
    <row r="100" spans="1:23" ht="12.75">
      <c r="A100" s="14"/>
      <c r="B100" s="31"/>
      <c r="C100" s="1"/>
      <c r="D100" s="1"/>
      <c r="E100" s="1"/>
      <c r="F100" s="1"/>
      <c r="G100" s="1"/>
      <c r="H100" s="1"/>
      <c r="I100" s="1"/>
      <c r="J100" s="1"/>
      <c r="K100" s="1"/>
      <c r="L100" s="15">
        <f>16</f>
        <v>16</v>
      </c>
      <c r="M100" s="1" t="s">
        <v>10</v>
      </c>
      <c r="N100" s="17">
        <v>0.3</v>
      </c>
      <c r="O100" s="1" t="s">
        <v>9</v>
      </c>
      <c r="P100" s="15">
        <f>ROUND((L100*N100),2)</f>
        <v>4.8</v>
      </c>
      <c r="Q100" s="40" t="s">
        <v>14</v>
      </c>
      <c r="R100" s="16"/>
      <c r="S100" s="16"/>
      <c r="T100" s="16"/>
      <c r="V100" s="31"/>
      <c r="W100" s="16"/>
    </row>
    <row r="101" spans="1:23" ht="12.75">
      <c r="A101" s="14"/>
      <c r="B101" s="31"/>
      <c r="C101" s="1"/>
      <c r="D101" s="1" t="s">
        <v>95</v>
      </c>
      <c r="E101" s="1"/>
      <c r="F101" s="1"/>
      <c r="G101" s="1"/>
      <c r="H101" s="1"/>
      <c r="I101" s="1"/>
      <c r="J101" s="1"/>
      <c r="K101" s="1"/>
      <c r="L101" s="15">
        <v>6</v>
      </c>
      <c r="M101" s="1" t="s">
        <v>10</v>
      </c>
      <c r="N101" s="15">
        <f>N53</f>
        <v>2.65</v>
      </c>
      <c r="O101" s="1" t="s">
        <v>9</v>
      </c>
      <c r="P101" s="15">
        <f>ROUND((L101*N101),2)</f>
        <v>15.9</v>
      </c>
      <c r="Q101" s="40" t="s">
        <v>14</v>
      </c>
      <c r="R101" s="16"/>
      <c r="S101" s="16"/>
      <c r="T101" s="16"/>
      <c r="V101" s="31"/>
      <c r="W101" s="16"/>
    </row>
    <row r="102" spans="1:23" ht="12.75">
      <c r="A102" s="14"/>
      <c r="B102" s="31"/>
      <c r="C102" s="1"/>
      <c r="D102" s="1"/>
      <c r="E102" s="1"/>
      <c r="F102" s="1"/>
      <c r="G102" s="1"/>
      <c r="H102" s="1"/>
      <c r="I102" s="1"/>
      <c r="J102" s="1"/>
      <c r="K102" s="1"/>
      <c r="L102" s="15">
        <v>4</v>
      </c>
      <c r="M102" s="1" t="s">
        <v>10</v>
      </c>
      <c r="N102" s="15">
        <v>0.85</v>
      </c>
      <c r="O102" s="1" t="s">
        <v>9</v>
      </c>
      <c r="P102" s="15">
        <f>ROUND((L102*N102),2)</f>
        <v>3.4</v>
      </c>
      <c r="Q102" s="40" t="s">
        <v>14</v>
      </c>
      <c r="R102" s="16"/>
      <c r="S102" s="16"/>
      <c r="T102" s="16">
        <v>36</v>
      </c>
      <c r="V102" s="31"/>
      <c r="W102" s="16"/>
    </row>
    <row r="103" spans="1:23" ht="12.75">
      <c r="A103" s="14"/>
      <c r="B103" s="31"/>
      <c r="C103" s="1"/>
      <c r="D103" s="1" t="s">
        <v>121</v>
      </c>
      <c r="E103" s="1"/>
      <c r="F103" s="1"/>
      <c r="G103" s="1"/>
      <c r="H103" s="1"/>
      <c r="I103" s="1"/>
      <c r="J103" s="1">
        <v>3.14</v>
      </c>
      <c r="K103" s="1" t="s">
        <v>10</v>
      </c>
      <c r="L103" s="15">
        <v>2.7</v>
      </c>
      <c r="M103" s="1" t="s">
        <v>10</v>
      </c>
      <c r="N103" s="15">
        <f>N55+N56</f>
        <v>2.5</v>
      </c>
      <c r="O103" s="1" t="s">
        <v>9</v>
      </c>
      <c r="P103" s="15">
        <f>ROUND((L103*N103),2)</f>
        <v>6.75</v>
      </c>
      <c r="Q103" s="40" t="s">
        <v>14</v>
      </c>
      <c r="R103" s="16"/>
      <c r="S103" s="16"/>
      <c r="T103" s="18" t="s">
        <v>14</v>
      </c>
      <c r="V103" s="31"/>
      <c r="W103" s="16"/>
    </row>
    <row r="104" spans="1:23" ht="12.75">
      <c r="A104" s="14"/>
      <c r="B104" s="31"/>
      <c r="C104" s="1"/>
      <c r="D104" s="1" t="s">
        <v>21</v>
      </c>
      <c r="E104" s="1"/>
      <c r="F104" s="1"/>
      <c r="G104" s="1"/>
      <c r="H104" s="1">
        <f>F57</f>
        <v>1</v>
      </c>
      <c r="I104" s="1" t="s">
        <v>10</v>
      </c>
      <c r="J104" s="1">
        <f>H57</f>
        <v>3.14</v>
      </c>
      <c r="K104" s="1" t="s">
        <v>10</v>
      </c>
      <c r="L104" s="17">
        <v>1.2</v>
      </c>
      <c r="M104" s="1" t="s">
        <v>10</v>
      </c>
      <c r="N104" s="15">
        <f>N57</f>
        <v>1.25</v>
      </c>
      <c r="O104" s="15" t="s">
        <v>9</v>
      </c>
      <c r="P104" s="1">
        <f>ROUND((H104*J104*L104*N104),2)</f>
        <v>4.71</v>
      </c>
      <c r="Q104" s="40" t="s">
        <v>14</v>
      </c>
      <c r="R104" s="16"/>
      <c r="S104" s="16"/>
      <c r="T104" s="18">
        <v>8</v>
      </c>
      <c r="V104" s="31"/>
      <c r="W104" s="16"/>
    </row>
    <row r="105" spans="1:23" ht="12.75">
      <c r="A105" s="14"/>
      <c r="B105" s="31"/>
      <c r="C105" s="1"/>
      <c r="D105" s="1"/>
      <c r="E105" s="1"/>
      <c r="F105" s="1"/>
      <c r="G105" s="1"/>
      <c r="H105" s="1">
        <f aca="true" t="shared" si="3" ref="H105:N105">F57</f>
        <v>1</v>
      </c>
      <c r="I105" s="1" t="str">
        <f t="shared" si="3"/>
        <v>X</v>
      </c>
      <c r="J105" s="1">
        <f t="shared" si="3"/>
        <v>3.14</v>
      </c>
      <c r="K105" s="1" t="str">
        <f t="shared" si="3"/>
        <v>X</v>
      </c>
      <c r="L105" s="1">
        <f t="shared" si="3"/>
        <v>1.45</v>
      </c>
      <c r="M105" s="1" t="str">
        <f t="shared" si="3"/>
        <v>X</v>
      </c>
      <c r="N105" s="1">
        <f t="shared" si="3"/>
        <v>0.25</v>
      </c>
      <c r="O105" s="15" t="s">
        <v>9</v>
      </c>
      <c r="P105" s="1">
        <f>ROUND((H105*J105*L105*N105),2)</f>
        <v>1.14</v>
      </c>
      <c r="Q105" s="40" t="s">
        <v>14</v>
      </c>
      <c r="R105" s="16"/>
      <c r="S105" s="16"/>
      <c r="T105" s="18" t="s">
        <v>7</v>
      </c>
      <c r="V105" s="31"/>
      <c r="W105" s="16"/>
    </row>
    <row r="106" spans="1:23" ht="12.75">
      <c r="A106" s="14"/>
      <c r="B106" s="31"/>
      <c r="C106" s="1"/>
      <c r="D106" s="1"/>
      <c r="E106" s="1"/>
      <c r="F106" s="1"/>
      <c r="G106" s="1"/>
      <c r="H106" s="1">
        <f>F57</f>
        <v>1</v>
      </c>
      <c r="I106" s="1" t="str">
        <f>G57</f>
        <v>X</v>
      </c>
      <c r="J106" s="1">
        <f>H57</f>
        <v>3.14</v>
      </c>
      <c r="K106" s="1" t="str">
        <f>I57</f>
        <v>X</v>
      </c>
      <c r="L106" s="17">
        <v>1.7</v>
      </c>
      <c r="M106" s="17" t="s">
        <v>10</v>
      </c>
      <c r="N106" s="15">
        <v>1</v>
      </c>
      <c r="O106" s="15" t="s">
        <v>9</v>
      </c>
      <c r="P106" s="1">
        <f>ROUND((H106*J106*L106*N106),2)</f>
        <v>5.34</v>
      </c>
      <c r="Q106" s="40" t="s">
        <v>14</v>
      </c>
      <c r="R106" s="16"/>
      <c r="S106" s="16"/>
      <c r="T106" s="16">
        <v>5</v>
      </c>
      <c r="V106" s="31"/>
      <c r="W106" s="16"/>
    </row>
    <row r="107" spans="1:23" ht="12.75">
      <c r="A107" s="14"/>
      <c r="B107" s="31"/>
      <c r="C107" s="1"/>
      <c r="D107" s="1" t="s">
        <v>115</v>
      </c>
      <c r="E107" s="1"/>
      <c r="F107" s="1"/>
      <c r="G107" s="1"/>
      <c r="H107" s="1"/>
      <c r="I107" s="1"/>
      <c r="J107" s="1"/>
      <c r="K107" s="1"/>
      <c r="L107" s="17">
        <v>45</v>
      </c>
      <c r="M107" s="17" t="s">
        <v>10</v>
      </c>
      <c r="N107" s="15">
        <v>2.75</v>
      </c>
      <c r="O107" s="15" t="str">
        <f>O7</f>
        <v>=</v>
      </c>
      <c r="P107" s="1">
        <f>ROUND((L107*N107),2)</f>
        <v>123.75</v>
      </c>
      <c r="Q107" s="40" t="s">
        <v>14</v>
      </c>
      <c r="R107" s="16"/>
      <c r="S107" s="16"/>
      <c r="T107" s="16"/>
      <c r="V107" s="31"/>
      <c r="W107" s="16"/>
    </row>
    <row r="108" spans="1:23" ht="12.75">
      <c r="A108" s="14"/>
      <c r="B108" s="31"/>
      <c r="C108" s="1"/>
      <c r="D108" s="20" t="s">
        <v>145</v>
      </c>
      <c r="E108" s="1"/>
      <c r="F108" s="1"/>
      <c r="G108" s="1"/>
      <c r="H108" s="1"/>
      <c r="I108" s="1"/>
      <c r="J108" s="1">
        <v>4</v>
      </c>
      <c r="K108" s="1" t="s">
        <v>10</v>
      </c>
      <c r="L108" s="17">
        <v>1</v>
      </c>
      <c r="M108" s="17" t="s">
        <v>10</v>
      </c>
      <c r="N108" s="15">
        <v>0.6</v>
      </c>
      <c r="O108" s="15" t="str">
        <f>O7</f>
        <v>=</v>
      </c>
      <c r="P108" s="26">
        <f>J108*L108*N108</f>
        <v>2.4</v>
      </c>
      <c r="Q108" s="40" t="s">
        <v>14</v>
      </c>
      <c r="R108" s="16"/>
      <c r="S108" s="16"/>
      <c r="T108" s="16"/>
      <c r="V108" s="31"/>
      <c r="W108" s="16"/>
    </row>
    <row r="109" spans="1:23" ht="12.75">
      <c r="A109" s="22"/>
      <c r="B109" s="35"/>
      <c r="C109" s="26"/>
      <c r="F109" s="26"/>
      <c r="G109" s="26"/>
      <c r="H109" s="26"/>
      <c r="I109" s="26"/>
      <c r="J109" s="26"/>
      <c r="K109" s="26"/>
      <c r="L109" s="26"/>
      <c r="M109" s="26"/>
      <c r="N109" s="26"/>
      <c r="O109" s="26"/>
      <c r="P109" s="21">
        <f>SUM(P99:P108)</f>
        <v>194.44000000000003</v>
      </c>
      <c r="Q109" s="42" t="s">
        <v>14</v>
      </c>
      <c r="R109" s="36">
        <f>P109</f>
        <v>194.44000000000003</v>
      </c>
      <c r="S109" s="28" t="s">
        <v>14</v>
      </c>
      <c r="T109" s="29" t="s">
        <v>5</v>
      </c>
      <c r="U109" s="26">
        <f>ROUND(((R109/T102)*T106),2)</f>
        <v>27.01</v>
      </c>
      <c r="V109" s="35"/>
      <c r="W109" s="28">
        <f>ROUND(((R109/T102)*T104),2)</f>
        <v>43.21</v>
      </c>
    </row>
    <row r="110" spans="1:23" ht="12.75">
      <c r="A110" s="11">
        <v>11</v>
      </c>
      <c r="B110" s="30" t="s">
        <v>122</v>
      </c>
      <c r="C110" s="12"/>
      <c r="D110" s="12"/>
      <c r="E110" s="12"/>
      <c r="F110" s="12"/>
      <c r="G110" s="12"/>
      <c r="H110" s="12"/>
      <c r="I110" s="12"/>
      <c r="J110" s="12"/>
      <c r="K110" s="12"/>
      <c r="L110" s="12"/>
      <c r="M110" s="12"/>
      <c r="N110" s="12"/>
      <c r="O110" s="12"/>
      <c r="P110" s="12"/>
      <c r="Q110" s="45"/>
      <c r="R110" s="63"/>
      <c r="S110" s="13"/>
      <c r="T110" s="24"/>
      <c r="U110" s="49"/>
      <c r="V110" s="13"/>
      <c r="W110" s="38"/>
    </row>
    <row r="111" spans="1:23" ht="12.75">
      <c r="A111" s="14"/>
      <c r="B111" s="31"/>
      <c r="C111" s="1"/>
      <c r="D111" s="1"/>
      <c r="E111" s="1"/>
      <c r="F111" s="1"/>
      <c r="G111" s="1"/>
      <c r="H111" s="1"/>
      <c r="I111" s="1"/>
      <c r="J111" s="1"/>
      <c r="K111" s="1"/>
      <c r="L111" s="1"/>
      <c r="M111" s="1"/>
      <c r="N111" s="1"/>
      <c r="O111" s="1"/>
      <c r="P111" s="15"/>
      <c r="Q111" s="40"/>
      <c r="R111" s="64"/>
      <c r="S111" s="16"/>
      <c r="T111" s="18"/>
      <c r="U111" s="1"/>
      <c r="V111" s="16"/>
      <c r="W111" s="40"/>
    </row>
    <row r="112" spans="1:23" ht="12.75">
      <c r="A112" s="14"/>
      <c r="B112" s="31"/>
      <c r="C112" s="1"/>
      <c r="D112" s="1" t="s">
        <v>94</v>
      </c>
      <c r="E112" s="1"/>
      <c r="F112" s="1"/>
      <c r="G112" s="1"/>
      <c r="H112" s="1"/>
      <c r="I112" s="1"/>
      <c r="J112" s="1"/>
      <c r="K112" s="1"/>
      <c r="L112" s="1">
        <v>5.15</v>
      </c>
      <c r="M112" s="1" t="s">
        <v>10</v>
      </c>
      <c r="N112" s="1">
        <v>3.15</v>
      </c>
      <c r="O112" s="1" t="str">
        <f>O7</f>
        <v>=</v>
      </c>
      <c r="P112" s="15">
        <f>ROUND((L112*N112),2)</f>
        <v>16.22</v>
      </c>
      <c r="Q112" s="40" t="s">
        <v>14</v>
      </c>
      <c r="R112" s="15"/>
      <c r="S112" s="16"/>
      <c r="T112" s="16">
        <v>18</v>
      </c>
      <c r="U112" s="1"/>
      <c r="V112" s="16"/>
      <c r="W112" s="40"/>
    </row>
    <row r="113" spans="1:23" ht="12.75">
      <c r="A113" s="14"/>
      <c r="B113" s="31"/>
      <c r="C113" s="1"/>
      <c r="D113" s="1" t="s">
        <v>95</v>
      </c>
      <c r="E113" s="1"/>
      <c r="F113" s="1"/>
      <c r="G113" s="1"/>
      <c r="H113" s="1"/>
      <c r="I113" s="1"/>
      <c r="J113" s="1"/>
      <c r="K113" s="1"/>
      <c r="L113" s="1">
        <v>1.65</v>
      </c>
      <c r="M113" s="1" t="s">
        <v>123</v>
      </c>
      <c r="N113" s="1">
        <v>1.65</v>
      </c>
      <c r="O113" s="1" t="str">
        <f>O7</f>
        <v>=</v>
      </c>
      <c r="P113" s="15">
        <f>ROUND((L113*N113),2)</f>
        <v>2.72</v>
      </c>
      <c r="Q113" s="40" t="s">
        <v>14</v>
      </c>
      <c r="R113" s="64"/>
      <c r="S113" s="16"/>
      <c r="T113" s="18" t="s">
        <v>14</v>
      </c>
      <c r="U113" s="1"/>
      <c r="V113" s="16"/>
      <c r="W113" s="40"/>
    </row>
    <row r="114" spans="1:23" ht="12.75">
      <c r="A114" s="14"/>
      <c r="B114" s="31"/>
      <c r="C114" s="1"/>
      <c r="D114" s="1" t="s">
        <v>121</v>
      </c>
      <c r="E114" s="1"/>
      <c r="F114" s="1"/>
      <c r="G114" s="1"/>
      <c r="H114" s="1">
        <v>2</v>
      </c>
      <c r="I114" s="1" t="s">
        <v>10</v>
      </c>
      <c r="J114" s="1">
        <v>3.14</v>
      </c>
      <c r="K114" s="1" t="s">
        <v>10</v>
      </c>
      <c r="L114" s="15">
        <v>2.6</v>
      </c>
      <c r="M114" s="1" t="s">
        <v>10</v>
      </c>
      <c r="N114" s="15">
        <v>2.2</v>
      </c>
      <c r="O114" s="1" t="str">
        <f>O7</f>
        <v>=</v>
      </c>
      <c r="P114" s="15">
        <f>ROUND((H114*J114*L114*N114),2)</f>
        <v>35.92</v>
      </c>
      <c r="Q114" s="40" t="s">
        <v>14</v>
      </c>
      <c r="R114" s="64"/>
      <c r="S114" s="16"/>
      <c r="T114" s="18">
        <v>3</v>
      </c>
      <c r="U114" s="1"/>
      <c r="V114" s="16"/>
      <c r="W114" s="40"/>
    </row>
    <row r="115" spans="1:23" ht="12.75">
      <c r="A115" s="14"/>
      <c r="B115" s="31"/>
      <c r="C115" s="1"/>
      <c r="D115" s="1"/>
      <c r="E115" s="1"/>
      <c r="F115" s="1"/>
      <c r="G115" s="1"/>
      <c r="H115" s="1">
        <v>2</v>
      </c>
      <c r="I115" s="1" t="s">
        <v>10</v>
      </c>
      <c r="J115" s="41">
        <v>0.7854</v>
      </c>
      <c r="K115" s="1" t="s">
        <v>10</v>
      </c>
      <c r="L115" s="20">
        <v>2.875</v>
      </c>
      <c r="M115" s="20" t="s">
        <v>10</v>
      </c>
      <c r="N115" s="47">
        <v>2.875</v>
      </c>
      <c r="O115" s="1" t="str">
        <f>O7</f>
        <v>=</v>
      </c>
      <c r="P115" s="15">
        <f>ROUND((H115*J115*L115*N115),2)</f>
        <v>12.98</v>
      </c>
      <c r="Q115" s="40" t="s">
        <v>14</v>
      </c>
      <c r="R115" s="64"/>
      <c r="S115" s="16"/>
      <c r="T115" s="18" t="s">
        <v>7</v>
      </c>
      <c r="U115" s="1"/>
      <c r="V115" s="16"/>
      <c r="W115" s="40"/>
    </row>
    <row r="116" spans="1:23" ht="12.75">
      <c r="A116" s="14"/>
      <c r="B116" s="31"/>
      <c r="C116" s="1"/>
      <c r="D116" s="1"/>
      <c r="E116" s="1"/>
      <c r="F116" s="1"/>
      <c r="G116" s="1"/>
      <c r="H116" s="1"/>
      <c r="I116" s="1"/>
      <c r="J116" s="41">
        <v>0.7854</v>
      </c>
      <c r="K116" s="1" t="s">
        <v>10</v>
      </c>
      <c r="L116" s="20">
        <v>2.5</v>
      </c>
      <c r="M116" s="20" t="s">
        <v>10</v>
      </c>
      <c r="N116" s="20">
        <v>2.5</v>
      </c>
      <c r="O116" s="1" t="str">
        <f>O7</f>
        <v>=</v>
      </c>
      <c r="P116" s="15">
        <f>ROUND((J116*L116*N116),2)</f>
        <v>4.91</v>
      </c>
      <c r="Q116" s="40" t="s">
        <v>14</v>
      </c>
      <c r="R116" s="64"/>
      <c r="S116" s="16"/>
      <c r="T116" s="16">
        <v>2</v>
      </c>
      <c r="U116" s="1"/>
      <c r="V116" s="16"/>
      <c r="W116" s="40"/>
    </row>
    <row r="117" spans="1:23" ht="12.75">
      <c r="A117" s="14"/>
      <c r="B117" s="31"/>
      <c r="C117" s="1"/>
      <c r="D117" s="20" t="s">
        <v>147</v>
      </c>
      <c r="E117" s="1"/>
      <c r="F117" s="1"/>
      <c r="G117" s="1"/>
      <c r="H117" s="1"/>
      <c r="I117" s="1"/>
      <c r="J117" s="41"/>
      <c r="K117" s="1"/>
      <c r="L117" s="20">
        <v>1.15</v>
      </c>
      <c r="M117" s="20" t="s">
        <v>10</v>
      </c>
      <c r="N117" s="20">
        <v>1.15</v>
      </c>
      <c r="O117" s="1" t="str">
        <f>O7</f>
        <v>=</v>
      </c>
      <c r="P117" s="21">
        <f>L117*N117</f>
        <v>1.3224999999999998</v>
      </c>
      <c r="Q117" s="40" t="s">
        <v>14</v>
      </c>
      <c r="R117" s="64"/>
      <c r="S117" s="16"/>
      <c r="T117" s="16"/>
      <c r="U117" s="1"/>
      <c r="V117" s="16"/>
      <c r="W117" s="40"/>
    </row>
    <row r="118" spans="1:23" ht="12.75">
      <c r="A118" s="22"/>
      <c r="B118" s="35"/>
      <c r="C118" s="26"/>
      <c r="D118" s="26"/>
      <c r="E118" s="26"/>
      <c r="F118" s="26"/>
      <c r="G118" s="26"/>
      <c r="H118" s="26"/>
      <c r="I118" s="26"/>
      <c r="J118" s="26"/>
      <c r="K118" s="26"/>
      <c r="L118" s="26"/>
      <c r="M118" s="26"/>
      <c r="N118" s="26"/>
      <c r="O118" s="26"/>
      <c r="P118" s="21">
        <f>SUM(P112:P117)</f>
        <v>74.0725</v>
      </c>
      <c r="Q118" s="42" t="s">
        <v>14</v>
      </c>
      <c r="R118" s="65">
        <f>P118</f>
        <v>74.0725</v>
      </c>
      <c r="S118" s="28" t="s">
        <v>14</v>
      </c>
      <c r="T118" s="29" t="s">
        <v>5</v>
      </c>
      <c r="U118" s="26">
        <f>ROUND(((R118/T112)*T116),2)</f>
        <v>8.23</v>
      </c>
      <c r="V118" s="28"/>
      <c r="W118" s="42">
        <f>ROUND(((R118/T112)*T114),2)</f>
        <v>12.35</v>
      </c>
    </row>
    <row r="119" spans="1:23" ht="15.75" customHeight="1">
      <c r="A119" s="66"/>
      <c r="B119" s="67"/>
      <c r="C119" s="67"/>
      <c r="D119" s="67"/>
      <c r="E119" s="67"/>
      <c r="F119" s="67"/>
      <c r="G119" s="67"/>
      <c r="H119" s="67"/>
      <c r="I119" s="67"/>
      <c r="J119" s="67"/>
      <c r="K119" s="67"/>
      <c r="L119" s="67"/>
      <c r="M119" s="67"/>
      <c r="N119" s="67"/>
      <c r="O119" s="67"/>
      <c r="P119" s="67"/>
      <c r="Q119" s="67"/>
      <c r="R119" s="67"/>
      <c r="S119" s="67"/>
      <c r="T119" s="68"/>
      <c r="U119" s="43">
        <f>SUM(U79:U118)</f>
        <v>77.24000000000001</v>
      </c>
      <c r="V119" s="43">
        <f>SUM(V79:V118)</f>
        <v>1.68</v>
      </c>
      <c r="W119" s="43">
        <f>SUM(W79:W118)</f>
        <v>187.06</v>
      </c>
    </row>
    <row r="120" spans="1:23" ht="22.5" customHeight="1">
      <c r="A120" s="44" t="s">
        <v>19</v>
      </c>
      <c r="B120" s="44"/>
      <c r="C120" s="44"/>
      <c r="D120" s="44"/>
      <c r="E120" s="44"/>
      <c r="F120" s="44"/>
      <c r="G120" s="44"/>
      <c r="H120" s="44"/>
      <c r="I120" s="44"/>
      <c r="J120" s="44"/>
      <c r="K120" s="44"/>
      <c r="L120" s="44"/>
      <c r="M120" s="44"/>
      <c r="N120" s="44"/>
      <c r="O120" s="44"/>
      <c r="P120" s="44"/>
      <c r="Q120" s="44"/>
      <c r="R120" s="44"/>
      <c r="S120" s="44"/>
      <c r="T120" s="44"/>
      <c r="U120" s="1">
        <f>U119</f>
        <v>77.24000000000001</v>
      </c>
      <c r="V120" s="16">
        <f>V119</f>
        <v>1.68</v>
      </c>
      <c r="W120" s="40">
        <f>W119</f>
        <v>187.06</v>
      </c>
    </row>
    <row r="121" spans="1:23" ht="12.75">
      <c r="A121" s="11">
        <v>12</v>
      </c>
      <c r="B121" s="30" t="s">
        <v>23</v>
      </c>
      <c r="C121" s="12"/>
      <c r="D121" s="12"/>
      <c r="E121" s="12"/>
      <c r="F121" s="12"/>
      <c r="G121" s="12"/>
      <c r="H121" s="12"/>
      <c r="I121" s="12"/>
      <c r="J121" s="12"/>
      <c r="K121" s="12"/>
      <c r="L121" s="12"/>
      <c r="M121" s="12"/>
      <c r="N121" s="12"/>
      <c r="O121" s="12"/>
      <c r="P121" s="12"/>
      <c r="Q121" s="45"/>
      <c r="R121" s="37"/>
      <c r="S121" s="13"/>
      <c r="T121" s="13"/>
      <c r="U121" s="49"/>
      <c r="V121" s="13"/>
      <c r="W121" s="38"/>
    </row>
    <row r="122" spans="1:23" ht="12.75">
      <c r="A122" s="14"/>
      <c r="B122" s="1" t="s">
        <v>124</v>
      </c>
      <c r="C122" s="1"/>
      <c r="D122" s="1"/>
      <c r="E122" s="1"/>
      <c r="F122" s="1"/>
      <c r="G122" s="1"/>
      <c r="H122" s="1"/>
      <c r="I122" s="1"/>
      <c r="J122" s="1"/>
      <c r="K122" s="15"/>
      <c r="L122" s="15"/>
      <c r="M122" s="15"/>
      <c r="N122" s="15"/>
      <c r="O122" s="1"/>
      <c r="P122" s="40"/>
      <c r="Q122" s="40"/>
      <c r="R122" s="31"/>
      <c r="S122" s="16"/>
      <c r="T122" s="18">
        <v>50</v>
      </c>
      <c r="U122" s="1"/>
      <c r="V122" s="16"/>
      <c r="W122" s="40"/>
    </row>
    <row r="123" spans="1:23" ht="12.75">
      <c r="A123" s="14"/>
      <c r="B123" s="31"/>
      <c r="L123" s="34"/>
      <c r="P123" s="34">
        <f>R109</f>
        <v>194.44000000000003</v>
      </c>
      <c r="Q123" s="40" t="s">
        <v>14</v>
      </c>
      <c r="R123" s="40"/>
      <c r="S123" s="16"/>
      <c r="T123" s="18">
        <v>1</v>
      </c>
      <c r="V123" s="31"/>
      <c r="W123" s="16"/>
    </row>
    <row r="124" spans="1:23" ht="12.75">
      <c r="A124" s="14"/>
      <c r="B124" s="31"/>
      <c r="C124" s="1"/>
      <c r="D124" s="1"/>
      <c r="E124" s="1"/>
      <c r="F124" s="1"/>
      <c r="G124" s="1"/>
      <c r="H124" s="1"/>
      <c r="I124" s="1"/>
      <c r="J124" s="1"/>
      <c r="K124" s="1"/>
      <c r="L124" s="17"/>
      <c r="M124" s="15"/>
      <c r="N124" s="15"/>
      <c r="O124" s="15"/>
      <c r="P124" s="21">
        <f>R118</f>
        <v>74.0725</v>
      </c>
      <c r="Q124" s="40" t="s">
        <v>14</v>
      </c>
      <c r="R124" s="40"/>
      <c r="S124" s="16"/>
      <c r="T124" s="18" t="s">
        <v>7</v>
      </c>
      <c r="V124" s="31"/>
      <c r="W124" s="16"/>
    </row>
    <row r="125" spans="1:23" ht="12.75">
      <c r="A125" s="14"/>
      <c r="B125" s="31"/>
      <c r="C125" s="1"/>
      <c r="D125" s="1"/>
      <c r="E125" s="1"/>
      <c r="F125" s="1"/>
      <c r="G125" s="1"/>
      <c r="H125" s="1"/>
      <c r="I125" s="1"/>
      <c r="J125" s="1"/>
      <c r="K125" s="1"/>
      <c r="L125" s="15"/>
      <c r="M125" s="15"/>
      <c r="N125" s="15"/>
      <c r="O125" s="15"/>
      <c r="P125" s="15">
        <f>SUM(P123:P124)</f>
        <v>268.51250000000005</v>
      </c>
      <c r="Q125" s="40" t="s">
        <v>14</v>
      </c>
      <c r="R125" s="40"/>
      <c r="S125" s="16"/>
      <c r="T125" s="16">
        <v>2</v>
      </c>
      <c r="V125" s="31"/>
      <c r="W125" s="16"/>
    </row>
    <row r="126" spans="1:23" ht="13.5" customHeight="1">
      <c r="A126" s="22"/>
      <c r="B126" s="35"/>
      <c r="C126" s="26"/>
      <c r="D126" s="26"/>
      <c r="E126" s="26"/>
      <c r="F126" s="26"/>
      <c r="G126" s="26"/>
      <c r="H126" s="26"/>
      <c r="I126" s="26"/>
      <c r="J126" s="26"/>
      <c r="K126" s="26"/>
      <c r="L126" s="26"/>
      <c r="M126" s="26"/>
      <c r="N126" s="26"/>
      <c r="O126" s="26"/>
      <c r="P126" s="21"/>
      <c r="Q126" s="42"/>
      <c r="R126" s="36">
        <f>P125</f>
        <v>268.51250000000005</v>
      </c>
      <c r="S126" s="28" t="s">
        <v>14</v>
      </c>
      <c r="T126" s="29" t="s">
        <v>5</v>
      </c>
      <c r="U126" s="26">
        <f>ROUND(((R126/T122)*T125),2)</f>
        <v>10.74</v>
      </c>
      <c r="V126" s="35"/>
      <c r="W126" s="28">
        <f>ROUND(((R126/T122)*T123),2)</f>
        <v>5.37</v>
      </c>
    </row>
    <row r="127" spans="1:23" ht="68.25" customHeight="1">
      <c r="A127" s="11">
        <v>13</v>
      </c>
      <c r="B127" s="30" t="s">
        <v>125</v>
      </c>
      <c r="C127" s="12"/>
      <c r="D127" s="12"/>
      <c r="E127" s="12"/>
      <c r="F127" s="12"/>
      <c r="G127" s="12"/>
      <c r="H127" s="12"/>
      <c r="I127" s="12"/>
      <c r="J127" s="12"/>
      <c r="K127" s="12"/>
      <c r="L127" s="12"/>
      <c r="M127" s="12"/>
      <c r="N127" s="12"/>
      <c r="O127" s="12"/>
      <c r="P127" s="12"/>
      <c r="Q127" s="45"/>
      <c r="R127" s="13"/>
      <c r="S127" s="13"/>
      <c r="T127" s="24">
        <v>5</v>
      </c>
      <c r="U127" s="37"/>
      <c r="V127" s="13"/>
      <c r="W127" s="38"/>
    </row>
    <row r="128" spans="1:23" ht="12.75">
      <c r="A128" s="14"/>
      <c r="B128" s="31" t="s">
        <v>24</v>
      </c>
      <c r="C128" s="1"/>
      <c r="D128" s="1"/>
      <c r="E128" s="1"/>
      <c r="F128" s="1"/>
      <c r="G128" s="1"/>
      <c r="H128" s="1"/>
      <c r="I128" s="1"/>
      <c r="J128" s="1"/>
      <c r="K128" s="1"/>
      <c r="L128" s="1"/>
      <c r="M128" s="1"/>
      <c r="N128" s="1"/>
      <c r="O128" s="1"/>
      <c r="P128" s="1"/>
      <c r="Q128" s="40"/>
      <c r="R128" s="16"/>
      <c r="S128" s="16"/>
      <c r="T128" s="18" t="s">
        <v>11</v>
      </c>
      <c r="U128" s="31"/>
      <c r="V128" s="16"/>
      <c r="W128" s="40"/>
    </row>
    <row r="129" spans="1:23" ht="12.75">
      <c r="A129" s="14"/>
      <c r="B129" s="31"/>
      <c r="C129" s="1"/>
      <c r="D129" s="1"/>
      <c r="E129" s="1"/>
      <c r="F129" s="1"/>
      <c r="G129" s="1"/>
      <c r="H129" s="1"/>
      <c r="I129" s="1"/>
      <c r="J129" s="1"/>
      <c r="K129" s="1"/>
      <c r="L129" s="1"/>
      <c r="M129" s="1"/>
      <c r="N129" s="1"/>
      <c r="O129" s="1"/>
      <c r="P129" s="1"/>
      <c r="Q129" s="40"/>
      <c r="R129" s="16"/>
      <c r="S129" s="16"/>
      <c r="T129" s="18">
        <v>2</v>
      </c>
      <c r="U129" s="31"/>
      <c r="V129" s="16"/>
      <c r="W129" s="40"/>
    </row>
    <row r="130" spans="1:23" ht="12.75">
      <c r="A130" s="14"/>
      <c r="B130" s="31"/>
      <c r="C130" s="1"/>
      <c r="D130" s="1"/>
      <c r="E130" s="1"/>
      <c r="F130" s="1"/>
      <c r="G130" s="1"/>
      <c r="H130" s="1"/>
      <c r="I130" s="1"/>
      <c r="J130" s="1"/>
      <c r="K130" s="1"/>
      <c r="L130" s="1"/>
      <c r="M130" s="1"/>
      <c r="N130" s="1"/>
      <c r="O130" s="1"/>
      <c r="P130" s="1"/>
      <c r="Q130" s="40"/>
      <c r="R130" s="16"/>
      <c r="S130" s="16"/>
      <c r="T130" s="18" t="s">
        <v>7</v>
      </c>
      <c r="U130" s="31"/>
      <c r="V130" s="16"/>
      <c r="W130" s="40"/>
    </row>
    <row r="131" spans="1:23" ht="12.75">
      <c r="A131" s="14"/>
      <c r="B131" s="31"/>
      <c r="C131" s="1"/>
      <c r="D131" s="1"/>
      <c r="E131" s="1"/>
      <c r="F131" s="1"/>
      <c r="G131" s="1"/>
      <c r="H131" s="1"/>
      <c r="I131" s="1"/>
      <c r="J131" s="1"/>
      <c r="K131" s="1"/>
      <c r="L131" s="1"/>
      <c r="M131" s="1"/>
      <c r="N131" s="1"/>
      <c r="O131" s="1"/>
      <c r="P131" s="1"/>
      <c r="Q131" s="40"/>
      <c r="R131" s="16"/>
      <c r="S131" s="16"/>
      <c r="T131" s="16">
        <v>1</v>
      </c>
      <c r="U131" s="31"/>
      <c r="V131" s="16"/>
      <c r="W131" s="40"/>
    </row>
    <row r="132" spans="1:23" ht="12.75">
      <c r="A132" s="22"/>
      <c r="B132" s="35"/>
      <c r="C132" s="26"/>
      <c r="D132" s="26"/>
      <c r="E132" s="26"/>
      <c r="F132" s="26"/>
      <c r="G132" s="26"/>
      <c r="H132" s="26">
        <v>0.7854</v>
      </c>
      <c r="I132" s="26" t="s">
        <v>10</v>
      </c>
      <c r="J132" s="21">
        <v>1.7</v>
      </c>
      <c r="K132" s="26" t="s">
        <v>10</v>
      </c>
      <c r="L132" s="21">
        <f>J132</f>
        <v>1.7</v>
      </c>
      <c r="M132" s="26" t="s">
        <v>10</v>
      </c>
      <c r="N132" s="26">
        <v>1.5</v>
      </c>
      <c r="O132" s="26" t="s">
        <v>9</v>
      </c>
      <c r="P132" s="26">
        <f>ROUND((H132*J132*L132*N132),2)</f>
        <v>3.4</v>
      </c>
      <c r="Q132" s="42" t="s">
        <v>8</v>
      </c>
      <c r="R132" s="36">
        <f>P132</f>
        <v>3.4</v>
      </c>
      <c r="S132" s="28" t="s">
        <v>8</v>
      </c>
      <c r="T132" s="29" t="s">
        <v>5</v>
      </c>
      <c r="U132" s="35">
        <f>ROUND(((R132/T127)*T131),2)</f>
        <v>0.68</v>
      </c>
      <c r="V132" s="28"/>
      <c r="W132" s="42">
        <f>ROUND(((R132/T127)*T129),2)</f>
        <v>1.36</v>
      </c>
    </row>
    <row r="133" spans="1:23" ht="12.75">
      <c r="A133" s="69"/>
      <c r="B133" s="31" t="s">
        <v>25</v>
      </c>
      <c r="C133" s="1"/>
      <c r="D133" s="1"/>
      <c r="E133" s="1"/>
      <c r="F133" s="1"/>
      <c r="G133" s="1"/>
      <c r="H133" s="1"/>
      <c r="I133" s="1"/>
      <c r="J133" s="1"/>
      <c r="K133" s="1"/>
      <c r="L133" s="1"/>
      <c r="M133" s="1"/>
      <c r="N133" s="1"/>
      <c r="O133" s="1"/>
      <c r="P133" s="1"/>
      <c r="Q133" s="40"/>
      <c r="R133" s="16"/>
      <c r="S133" s="31"/>
      <c r="T133" s="18">
        <v>1</v>
      </c>
      <c r="U133" s="1"/>
      <c r="V133" s="16"/>
      <c r="W133" s="40"/>
    </row>
    <row r="134" spans="1:23" ht="12.75">
      <c r="A134" s="70"/>
      <c r="B134" s="31" t="s">
        <v>26</v>
      </c>
      <c r="C134" s="1"/>
      <c r="D134" s="1"/>
      <c r="E134" s="1"/>
      <c r="F134" s="1"/>
      <c r="G134" s="1"/>
      <c r="H134" s="1"/>
      <c r="I134" s="1"/>
      <c r="J134" s="1"/>
      <c r="K134" s="1"/>
      <c r="L134" s="1"/>
      <c r="M134" s="1"/>
      <c r="N134" s="1"/>
      <c r="O134" s="1"/>
      <c r="P134" s="1"/>
      <c r="Q134" s="40"/>
      <c r="R134" s="16"/>
      <c r="S134" s="31"/>
      <c r="T134" s="18" t="s">
        <v>11</v>
      </c>
      <c r="U134" s="1"/>
      <c r="V134" s="16"/>
      <c r="W134" s="40"/>
    </row>
    <row r="135" spans="1:23" ht="12.75">
      <c r="A135" s="70"/>
      <c r="B135" s="31"/>
      <c r="C135" s="1"/>
      <c r="D135" s="1"/>
      <c r="E135" s="1"/>
      <c r="F135" s="1"/>
      <c r="G135" s="1"/>
      <c r="H135" s="1"/>
      <c r="I135" s="1"/>
      <c r="J135" s="1"/>
      <c r="K135" s="1"/>
      <c r="L135" s="1"/>
      <c r="M135" s="1"/>
      <c r="N135" s="1"/>
      <c r="O135" s="1"/>
      <c r="P135" s="1"/>
      <c r="Q135" s="40"/>
      <c r="R135" s="16"/>
      <c r="S135" s="31"/>
      <c r="T135" s="18">
        <v>4</v>
      </c>
      <c r="U135" s="1"/>
      <c r="V135" s="16"/>
      <c r="W135" s="40"/>
    </row>
    <row r="136" spans="1:23" ht="12.75">
      <c r="A136" s="70"/>
      <c r="B136" s="31"/>
      <c r="C136" s="1"/>
      <c r="D136" s="1"/>
      <c r="E136" s="1"/>
      <c r="F136" s="1"/>
      <c r="G136" s="1"/>
      <c r="H136" s="1"/>
      <c r="I136" s="1"/>
      <c r="J136" s="1"/>
      <c r="K136" s="1"/>
      <c r="L136" s="1"/>
      <c r="M136" s="1"/>
      <c r="N136" s="1"/>
      <c r="O136" s="1"/>
      <c r="P136" s="1"/>
      <c r="Q136" s="40"/>
      <c r="R136" s="16"/>
      <c r="S136" s="31"/>
      <c r="T136" s="18" t="s">
        <v>7</v>
      </c>
      <c r="U136" s="1"/>
      <c r="V136" s="16"/>
      <c r="W136" s="40"/>
    </row>
    <row r="137" spans="1:23" ht="12.75">
      <c r="A137" s="70"/>
      <c r="B137" s="31"/>
      <c r="C137" s="1"/>
      <c r="D137" s="1"/>
      <c r="E137" s="1"/>
      <c r="F137" s="1"/>
      <c r="G137" s="1"/>
      <c r="H137" s="1"/>
      <c r="I137" s="1"/>
      <c r="J137" s="1"/>
      <c r="K137" s="1"/>
      <c r="L137" s="1"/>
      <c r="M137" s="1"/>
      <c r="N137" s="1"/>
      <c r="O137" s="1"/>
      <c r="P137" s="1"/>
      <c r="Q137" s="40"/>
      <c r="R137" s="16"/>
      <c r="S137" s="31"/>
      <c r="T137" s="18">
        <v>7</v>
      </c>
      <c r="U137" s="1"/>
      <c r="V137" s="16"/>
      <c r="W137" s="40"/>
    </row>
    <row r="138" spans="1:23" ht="12.75">
      <c r="A138" s="70"/>
      <c r="B138" s="31"/>
      <c r="C138" s="1"/>
      <c r="D138" s="1"/>
      <c r="E138" s="1"/>
      <c r="F138" s="1"/>
      <c r="G138" s="1"/>
      <c r="H138" s="1"/>
      <c r="I138" s="1"/>
      <c r="J138" s="1"/>
      <c r="K138" s="1"/>
      <c r="L138" s="1"/>
      <c r="M138" s="1"/>
      <c r="N138" s="1"/>
      <c r="O138" s="1"/>
      <c r="P138" s="1"/>
      <c r="Q138" s="40"/>
      <c r="R138" s="16"/>
      <c r="S138" s="31"/>
      <c r="T138" s="18" t="s">
        <v>16</v>
      </c>
      <c r="U138" s="1"/>
      <c r="V138" s="16"/>
      <c r="W138" s="40"/>
    </row>
    <row r="139" spans="1:23" ht="12.75">
      <c r="A139" s="70"/>
      <c r="B139" s="31"/>
      <c r="C139" s="1"/>
      <c r="D139" s="1"/>
      <c r="E139" s="1"/>
      <c r="F139" s="1"/>
      <c r="G139" s="1"/>
      <c r="H139" s="1"/>
      <c r="I139" s="1"/>
      <c r="J139" s="1"/>
      <c r="K139" s="1"/>
      <c r="L139" s="1"/>
      <c r="M139" s="1"/>
      <c r="N139" s="1"/>
      <c r="O139" s="1"/>
      <c r="P139" s="1"/>
      <c r="Q139" s="40"/>
      <c r="R139" s="16"/>
      <c r="S139" s="31"/>
      <c r="T139" s="16">
        <v>1</v>
      </c>
      <c r="U139" s="1"/>
      <c r="V139" s="16"/>
      <c r="W139" s="40"/>
    </row>
    <row r="140" spans="1:23" ht="12.75">
      <c r="A140" s="71"/>
      <c r="B140" s="35"/>
      <c r="C140" s="26"/>
      <c r="D140" s="26"/>
      <c r="E140" s="26"/>
      <c r="F140" s="26"/>
      <c r="G140" s="26"/>
      <c r="H140" s="26">
        <f>H132</f>
        <v>0.7854</v>
      </c>
      <c r="I140" s="26" t="s">
        <v>10</v>
      </c>
      <c r="J140" s="21">
        <f>J132</f>
        <v>1.7</v>
      </c>
      <c r="K140" s="26" t="s">
        <v>10</v>
      </c>
      <c r="L140" s="21">
        <f>L132</f>
        <v>1.7</v>
      </c>
      <c r="M140" s="26" t="s">
        <v>10</v>
      </c>
      <c r="N140" s="26">
        <v>2.5</v>
      </c>
      <c r="O140" s="26" t="s">
        <v>9</v>
      </c>
      <c r="P140" s="26">
        <f>ROUND((H140*J140*L140*N140),2)</f>
        <v>5.67</v>
      </c>
      <c r="Q140" s="42" t="s">
        <v>8</v>
      </c>
      <c r="R140" s="36">
        <f>P140</f>
        <v>5.67</v>
      </c>
      <c r="S140" s="28" t="s">
        <v>8</v>
      </c>
      <c r="T140" s="29" t="s">
        <v>5</v>
      </c>
      <c r="U140" s="35">
        <f>ROUND(((R140/T133)*T139),2)</f>
        <v>5.67</v>
      </c>
      <c r="V140" s="72">
        <f>ROUND(((R140/T133)*T137),2)</f>
        <v>39.69</v>
      </c>
      <c r="W140" s="42">
        <f>ROUND(((R140/T133)*T135),2)</f>
        <v>22.68</v>
      </c>
    </row>
    <row r="141" spans="1:23" ht="16.5" customHeight="1">
      <c r="A141" s="69"/>
      <c r="B141" s="37" t="s">
        <v>27</v>
      </c>
      <c r="C141" s="49"/>
      <c r="D141" s="49"/>
      <c r="E141" s="49"/>
      <c r="F141" s="49"/>
      <c r="G141" s="49"/>
      <c r="H141" s="49"/>
      <c r="I141" s="49"/>
      <c r="J141" s="49"/>
      <c r="K141" s="49"/>
      <c r="L141" s="49"/>
      <c r="M141" s="49"/>
      <c r="N141" s="49"/>
      <c r="O141" s="49"/>
      <c r="P141" s="49"/>
      <c r="Q141" s="38"/>
      <c r="R141" s="13"/>
      <c r="S141" s="37"/>
      <c r="T141" s="24">
        <v>3.75</v>
      </c>
      <c r="U141" s="49"/>
      <c r="V141" s="13"/>
      <c r="W141" s="38"/>
    </row>
    <row r="142" spans="1:23" ht="13.5" customHeight="1">
      <c r="A142" s="70"/>
      <c r="B142" s="31" t="s">
        <v>28</v>
      </c>
      <c r="C142" s="1"/>
      <c r="D142" s="1"/>
      <c r="E142" s="1"/>
      <c r="F142" s="1"/>
      <c r="G142" s="1"/>
      <c r="H142" s="1"/>
      <c r="I142" s="1"/>
      <c r="J142" s="1"/>
      <c r="K142" s="1"/>
      <c r="L142" s="1"/>
      <c r="M142" s="1"/>
      <c r="N142" s="1"/>
      <c r="O142" s="1"/>
      <c r="P142" s="1"/>
      <c r="Q142" s="40"/>
      <c r="R142" s="16"/>
      <c r="S142" s="31"/>
      <c r="T142" s="18" t="s">
        <v>11</v>
      </c>
      <c r="U142" s="1"/>
      <c r="V142" s="16"/>
      <c r="W142" s="40"/>
    </row>
    <row r="143" spans="1:23" ht="12" customHeight="1">
      <c r="A143" s="70"/>
      <c r="B143" s="31"/>
      <c r="C143" s="1"/>
      <c r="D143" s="1"/>
      <c r="E143" s="1"/>
      <c r="F143" s="1"/>
      <c r="G143" s="1"/>
      <c r="H143" s="1"/>
      <c r="I143" s="1"/>
      <c r="J143" s="1"/>
      <c r="K143" s="1"/>
      <c r="L143" s="1"/>
      <c r="M143" s="1"/>
      <c r="N143" s="1"/>
      <c r="O143" s="1"/>
      <c r="P143" s="1"/>
      <c r="Q143" s="40"/>
      <c r="R143" s="16"/>
      <c r="S143" s="31"/>
      <c r="T143" s="18">
        <v>2</v>
      </c>
      <c r="U143" s="1"/>
      <c r="V143" s="16"/>
      <c r="W143" s="40"/>
    </row>
    <row r="144" spans="1:23" ht="13.5" customHeight="1">
      <c r="A144" s="70"/>
      <c r="B144" s="31"/>
      <c r="C144" s="1"/>
      <c r="D144" s="1"/>
      <c r="E144" s="1"/>
      <c r="F144" s="1"/>
      <c r="G144" s="1"/>
      <c r="H144" s="1"/>
      <c r="I144" s="1"/>
      <c r="J144" s="1"/>
      <c r="K144" s="1"/>
      <c r="L144" s="1"/>
      <c r="M144" s="1"/>
      <c r="N144" s="1"/>
      <c r="O144" s="1"/>
      <c r="P144" s="1"/>
      <c r="Q144" s="40"/>
      <c r="R144" s="16"/>
      <c r="S144" s="31"/>
      <c r="T144" s="18" t="s">
        <v>7</v>
      </c>
      <c r="U144" s="1"/>
      <c r="V144" s="16"/>
      <c r="W144" s="40"/>
    </row>
    <row r="145" spans="1:23" ht="12.75" customHeight="1">
      <c r="A145" s="70"/>
      <c r="B145" s="31"/>
      <c r="C145" s="1"/>
      <c r="D145" s="1"/>
      <c r="E145" s="1"/>
      <c r="F145" s="1"/>
      <c r="G145" s="1"/>
      <c r="H145" s="1"/>
      <c r="I145" s="1"/>
      <c r="J145" s="1"/>
      <c r="K145" s="1"/>
      <c r="L145" s="1"/>
      <c r="M145" s="1"/>
      <c r="N145" s="1"/>
      <c r="O145" s="1"/>
      <c r="P145" s="1"/>
      <c r="Q145" s="40"/>
      <c r="R145" s="16"/>
      <c r="S145" s="31"/>
      <c r="T145" s="16">
        <v>1</v>
      </c>
      <c r="U145" s="1"/>
      <c r="V145" s="16"/>
      <c r="W145" s="40"/>
    </row>
    <row r="146" spans="1:23" ht="15.75" customHeight="1">
      <c r="A146" s="71"/>
      <c r="B146" s="35"/>
      <c r="C146" s="26"/>
      <c r="D146" s="26"/>
      <c r="E146" s="26"/>
      <c r="F146" s="26"/>
      <c r="G146" s="26"/>
      <c r="H146" s="26">
        <f>H140</f>
        <v>0.7854</v>
      </c>
      <c r="I146" s="26" t="s">
        <v>10</v>
      </c>
      <c r="J146" s="21">
        <f>J140</f>
        <v>1.7</v>
      </c>
      <c r="K146" s="26" t="s">
        <v>10</v>
      </c>
      <c r="L146" s="21">
        <f>L140</f>
        <v>1.7</v>
      </c>
      <c r="M146" s="26" t="s">
        <v>10</v>
      </c>
      <c r="N146" s="26">
        <v>2</v>
      </c>
      <c r="O146" s="26" t="s">
        <v>9</v>
      </c>
      <c r="P146" s="26">
        <f>ROUND((H146*J146*L146*N146),2)</f>
        <v>4.54</v>
      </c>
      <c r="Q146" s="42" t="s">
        <v>8</v>
      </c>
      <c r="R146" s="36">
        <f>P146</f>
        <v>4.54</v>
      </c>
      <c r="S146" s="28" t="s">
        <v>8</v>
      </c>
      <c r="T146" s="29" t="s">
        <v>5</v>
      </c>
      <c r="U146" s="35">
        <f>ROUND(((R146/T141)*T145),2)</f>
        <v>1.21</v>
      </c>
      <c r="V146" s="72"/>
      <c r="W146" s="42">
        <f>ROUND(((R146/T141)*T143),2)</f>
        <v>2.42</v>
      </c>
    </row>
    <row r="147" spans="1:23" ht="14.25" customHeight="1">
      <c r="A147" s="11"/>
      <c r="B147" s="37" t="s">
        <v>30</v>
      </c>
      <c r="C147" s="49"/>
      <c r="D147" s="49"/>
      <c r="E147" s="49"/>
      <c r="F147" s="49"/>
      <c r="G147" s="49"/>
      <c r="H147" s="49"/>
      <c r="I147" s="49"/>
      <c r="J147" s="49"/>
      <c r="K147" s="49"/>
      <c r="L147" s="49"/>
      <c r="M147" s="49"/>
      <c r="N147" s="49"/>
      <c r="O147" s="49"/>
      <c r="P147" s="49"/>
      <c r="Q147" s="38"/>
      <c r="R147" s="13"/>
      <c r="S147" s="37"/>
      <c r="T147" s="24">
        <v>3.3</v>
      </c>
      <c r="U147" s="49"/>
      <c r="V147" s="13"/>
      <c r="W147" s="38"/>
    </row>
    <row r="148" spans="1:23" ht="13.5" customHeight="1">
      <c r="A148" s="14"/>
      <c r="B148" s="31" t="s">
        <v>29</v>
      </c>
      <c r="C148" s="1"/>
      <c r="D148" s="1"/>
      <c r="E148" s="1"/>
      <c r="F148" s="1"/>
      <c r="G148" s="1"/>
      <c r="H148" s="1"/>
      <c r="I148" s="1"/>
      <c r="J148" s="1"/>
      <c r="K148" s="1"/>
      <c r="L148" s="1"/>
      <c r="M148" s="1"/>
      <c r="N148" s="1"/>
      <c r="O148" s="1"/>
      <c r="P148" s="1"/>
      <c r="Q148" s="40"/>
      <c r="R148" s="16"/>
      <c r="S148" s="31"/>
      <c r="T148" s="18" t="s">
        <v>11</v>
      </c>
      <c r="U148" s="1"/>
      <c r="V148" s="16"/>
      <c r="W148" s="40"/>
    </row>
    <row r="149" spans="1:23" ht="12" customHeight="1">
      <c r="A149" s="14"/>
      <c r="B149" s="31"/>
      <c r="C149" s="1"/>
      <c r="D149" s="1"/>
      <c r="E149" s="1"/>
      <c r="F149" s="1"/>
      <c r="G149" s="1"/>
      <c r="H149" s="1"/>
      <c r="I149" s="1"/>
      <c r="J149" s="1"/>
      <c r="K149" s="1"/>
      <c r="L149" s="1"/>
      <c r="M149" s="1"/>
      <c r="N149" s="1"/>
      <c r="O149" s="1"/>
      <c r="P149" s="1"/>
      <c r="Q149" s="40"/>
      <c r="R149" s="16"/>
      <c r="S149" s="31"/>
      <c r="T149" s="18">
        <v>2</v>
      </c>
      <c r="U149" s="1"/>
      <c r="V149" s="16"/>
      <c r="W149" s="40"/>
    </row>
    <row r="150" spans="1:23" ht="14.25" customHeight="1">
      <c r="A150" s="14"/>
      <c r="B150" s="31"/>
      <c r="C150" s="1"/>
      <c r="D150" s="1"/>
      <c r="E150" s="1"/>
      <c r="F150" s="1"/>
      <c r="G150" s="1"/>
      <c r="H150" s="1"/>
      <c r="I150" s="1"/>
      <c r="J150" s="1"/>
      <c r="K150" s="1"/>
      <c r="L150" s="1"/>
      <c r="M150" s="1"/>
      <c r="N150" s="1"/>
      <c r="O150" s="1"/>
      <c r="P150" s="1"/>
      <c r="Q150" s="40"/>
      <c r="R150" s="16"/>
      <c r="S150" s="31"/>
      <c r="T150" s="18" t="s">
        <v>7</v>
      </c>
      <c r="U150" s="1"/>
      <c r="V150" s="16"/>
      <c r="W150" s="40"/>
    </row>
    <row r="151" spans="1:23" ht="12.75" customHeight="1">
      <c r="A151" s="14"/>
      <c r="B151" s="31"/>
      <c r="C151" s="1"/>
      <c r="D151" s="1"/>
      <c r="E151" s="1"/>
      <c r="F151" s="1"/>
      <c r="G151" s="1"/>
      <c r="H151" s="1"/>
      <c r="I151" s="1"/>
      <c r="J151" s="1"/>
      <c r="K151" s="1"/>
      <c r="L151" s="1"/>
      <c r="M151" s="1"/>
      <c r="N151" s="1"/>
      <c r="O151" s="1"/>
      <c r="P151" s="1"/>
      <c r="Q151" s="40"/>
      <c r="R151" s="16"/>
      <c r="S151" s="31"/>
      <c r="T151" s="16">
        <v>1</v>
      </c>
      <c r="U151" s="1"/>
      <c r="V151" s="16"/>
      <c r="W151" s="40"/>
    </row>
    <row r="152" spans="1:23" ht="21.75" customHeight="1">
      <c r="A152" s="22"/>
      <c r="B152" s="35"/>
      <c r="C152" s="26"/>
      <c r="D152" s="26"/>
      <c r="E152" s="26"/>
      <c r="F152" s="26"/>
      <c r="G152" s="26"/>
      <c r="H152" s="26">
        <f>H146</f>
        <v>0.7854</v>
      </c>
      <c r="I152" s="26" t="s">
        <v>10</v>
      </c>
      <c r="J152" s="21">
        <f>J146</f>
        <v>1.7</v>
      </c>
      <c r="K152" s="26" t="s">
        <v>10</v>
      </c>
      <c r="L152" s="21">
        <f>L146</f>
        <v>1.7</v>
      </c>
      <c r="M152" s="26" t="s">
        <v>10</v>
      </c>
      <c r="N152" s="26">
        <v>2</v>
      </c>
      <c r="O152" s="26" t="s">
        <v>9</v>
      </c>
      <c r="P152" s="26">
        <f>ROUND((H152*J152*L152*N152),2)</f>
        <v>4.54</v>
      </c>
      <c r="Q152" s="42" t="s">
        <v>8</v>
      </c>
      <c r="R152" s="36">
        <f>P152</f>
        <v>4.54</v>
      </c>
      <c r="S152" s="28" t="s">
        <v>8</v>
      </c>
      <c r="T152" s="29" t="s">
        <v>5</v>
      </c>
      <c r="U152" s="35">
        <f>ROUND(((R152/T147)*T151),2)</f>
        <v>1.38</v>
      </c>
      <c r="V152" s="72"/>
      <c r="W152" s="42">
        <f>ROUND(((R152/T147)*T149),2)</f>
        <v>2.75</v>
      </c>
    </row>
    <row r="153" spans="1:23" ht="15.75" customHeight="1">
      <c r="A153" s="73"/>
      <c r="B153" s="74"/>
      <c r="C153" s="74"/>
      <c r="D153" s="74"/>
      <c r="E153" s="74"/>
      <c r="F153" s="74"/>
      <c r="G153" s="74"/>
      <c r="H153" s="74"/>
      <c r="I153" s="74"/>
      <c r="J153" s="74"/>
      <c r="K153" s="74"/>
      <c r="L153" s="74"/>
      <c r="M153" s="74"/>
      <c r="N153" s="74"/>
      <c r="O153" s="74"/>
      <c r="P153" s="74"/>
      <c r="Q153" s="74"/>
      <c r="R153" s="74"/>
      <c r="S153" s="74"/>
      <c r="T153" s="75"/>
      <c r="U153" s="76">
        <f>SUM(U120:U152)</f>
        <v>96.92</v>
      </c>
      <c r="V153" s="76">
        <f>SUM(V120:V152)</f>
        <v>41.37</v>
      </c>
      <c r="W153" s="76">
        <f>SUM(W120:W152)</f>
        <v>221.64000000000001</v>
      </c>
    </row>
    <row r="154" spans="1:23" ht="12" customHeight="1">
      <c r="A154" s="77"/>
      <c r="B154" s="78"/>
      <c r="C154" s="78"/>
      <c r="D154" s="78"/>
      <c r="E154" s="78"/>
      <c r="F154" s="78"/>
      <c r="G154" s="78"/>
      <c r="H154" s="78"/>
      <c r="I154" s="78"/>
      <c r="J154" s="78"/>
      <c r="K154" s="78"/>
      <c r="L154" s="78"/>
      <c r="M154" s="78"/>
      <c r="N154" s="78"/>
      <c r="O154" s="78"/>
      <c r="P154" s="78"/>
      <c r="Q154" s="78"/>
      <c r="R154" s="78"/>
      <c r="S154" s="78"/>
      <c r="T154" s="79"/>
      <c r="U154" s="80"/>
      <c r="V154" s="80"/>
      <c r="W154" s="80"/>
    </row>
    <row r="155" spans="1:23" ht="19.5" customHeight="1">
      <c r="A155" s="77" t="s">
        <v>19</v>
      </c>
      <c r="B155" s="78"/>
      <c r="C155" s="78"/>
      <c r="D155" s="78"/>
      <c r="E155" s="78"/>
      <c r="F155" s="78"/>
      <c r="G155" s="78"/>
      <c r="H155" s="78"/>
      <c r="I155" s="78"/>
      <c r="J155" s="78"/>
      <c r="K155" s="78"/>
      <c r="L155" s="78"/>
      <c r="M155" s="78"/>
      <c r="N155" s="78"/>
      <c r="O155" s="78"/>
      <c r="P155" s="78"/>
      <c r="Q155" s="78"/>
      <c r="R155" s="78"/>
      <c r="S155" s="78"/>
      <c r="T155" s="79"/>
      <c r="U155" s="43">
        <f>U153</f>
        <v>96.92</v>
      </c>
      <c r="V155" s="43">
        <f>V153</f>
        <v>41.37</v>
      </c>
      <c r="W155" s="43">
        <f>W153</f>
        <v>221.64000000000001</v>
      </c>
    </row>
    <row r="156" spans="1:23" ht="19.5" customHeight="1">
      <c r="A156" s="11">
        <v>13</v>
      </c>
      <c r="B156" s="31" t="s">
        <v>31</v>
      </c>
      <c r="C156" s="1"/>
      <c r="D156" s="1"/>
      <c r="E156" s="1"/>
      <c r="F156" s="1"/>
      <c r="G156" s="1"/>
      <c r="H156" s="1"/>
      <c r="I156" s="1"/>
      <c r="J156" s="1"/>
      <c r="K156" s="1"/>
      <c r="L156" s="1"/>
      <c r="M156" s="1"/>
      <c r="N156" s="1"/>
      <c r="O156" s="1"/>
      <c r="P156" s="1"/>
      <c r="Q156" s="40"/>
      <c r="R156" s="16"/>
      <c r="S156" s="31"/>
      <c r="T156" s="18">
        <v>1</v>
      </c>
      <c r="U156" s="1"/>
      <c r="V156" s="16"/>
      <c r="W156" s="40"/>
    </row>
    <row r="157" spans="1:23" ht="16.5" customHeight="1">
      <c r="A157" s="14"/>
      <c r="B157" s="31" t="s">
        <v>26</v>
      </c>
      <c r="C157" s="1"/>
      <c r="D157" s="1"/>
      <c r="E157" s="1"/>
      <c r="F157" s="1"/>
      <c r="G157" s="1"/>
      <c r="H157" s="1"/>
      <c r="I157" s="1"/>
      <c r="J157" s="1"/>
      <c r="K157" s="1"/>
      <c r="L157" s="1"/>
      <c r="M157" s="1"/>
      <c r="N157" s="1"/>
      <c r="O157" s="1"/>
      <c r="P157" s="1"/>
      <c r="Q157" s="40"/>
      <c r="R157" s="16"/>
      <c r="S157" s="31"/>
      <c r="T157" s="18" t="s">
        <v>11</v>
      </c>
      <c r="U157" s="1"/>
      <c r="V157" s="16"/>
      <c r="W157" s="40"/>
    </row>
    <row r="158" spans="1:23" ht="12.75">
      <c r="A158" s="14"/>
      <c r="B158" s="31"/>
      <c r="C158" s="1"/>
      <c r="D158" s="1"/>
      <c r="E158" s="1"/>
      <c r="F158" s="1"/>
      <c r="G158" s="1"/>
      <c r="H158" s="1"/>
      <c r="I158" s="1"/>
      <c r="J158" s="1"/>
      <c r="K158" s="1"/>
      <c r="L158" s="1"/>
      <c r="M158" s="1"/>
      <c r="N158" s="1"/>
      <c r="O158" s="1"/>
      <c r="P158" s="1"/>
      <c r="Q158" s="40"/>
      <c r="R158" s="16"/>
      <c r="S158" s="31"/>
      <c r="T158" s="18">
        <v>4</v>
      </c>
      <c r="U158" s="1"/>
      <c r="V158" s="16"/>
      <c r="W158" s="40"/>
    </row>
    <row r="159" spans="1:23" ht="12.75">
      <c r="A159" s="14"/>
      <c r="B159" s="31"/>
      <c r="C159" s="1"/>
      <c r="D159" s="1"/>
      <c r="E159" s="1"/>
      <c r="F159" s="1"/>
      <c r="G159" s="1"/>
      <c r="H159" s="1"/>
      <c r="I159" s="1"/>
      <c r="J159" s="1"/>
      <c r="K159" s="1"/>
      <c r="L159" s="1"/>
      <c r="M159" s="1"/>
      <c r="N159" s="1"/>
      <c r="O159" s="1"/>
      <c r="P159" s="1"/>
      <c r="Q159" s="40"/>
      <c r="R159" s="16"/>
      <c r="S159" s="31"/>
      <c r="T159" s="18" t="s">
        <v>7</v>
      </c>
      <c r="U159" s="1"/>
      <c r="V159" s="16"/>
      <c r="W159" s="40"/>
    </row>
    <row r="160" spans="1:23" ht="12.75">
      <c r="A160" s="14"/>
      <c r="B160" s="31"/>
      <c r="C160" s="1"/>
      <c r="D160" s="1"/>
      <c r="E160" s="1"/>
      <c r="F160" s="1"/>
      <c r="G160" s="1"/>
      <c r="H160" s="1"/>
      <c r="I160" s="1"/>
      <c r="J160" s="1"/>
      <c r="K160" s="1"/>
      <c r="L160" s="1"/>
      <c r="M160" s="1"/>
      <c r="N160" s="1"/>
      <c r="O160" s="1"/>
      <c r="P160" s="1"/>
      <c r="Q160" s="40"/>
      <c r="R160" s="16"/>
      <c r="S160" s="31"/>
      <c r="T160" s="18">
        <v>7</v>
      </c>
      <c r="U160" s="1"/>
      <c r="V160" s="16"/>
      <c r="W160" s="40"/>
    </row>
    <row r="161" spans="1:23" ht="12.75">
      <c r="A161" s="14"/>
      <c r="B161" s="31"/>
      <c r="C161" s="1"/>
      <c r="D161" s="1"/>
      <c r="E161" s="1"/>
      <c r="F161" s="1"/>
      <c r="G161" s="1"/>
      <c r="H161" s="1"/>
      <c r="I161" s="1"/>
      <c r="J161" s="1"/>
      <c r="K161" s="1"/>
      <c r="L161" s="1"/>
      <c r="M161" s="1"/>
      <c r="N161" s="1"/>
      <c r="O161" s="1"/>
      <c r="P161" s="1"/>
      <c r="Q161" s="40"/>
      <c r="R161" s="16"/>
      <c r="S161" s="31"/>
      <c r="T161" s="18" t="s">
        <v>16</v>
      </c>
      <c r="U161" s="1"/>
      <c r="V161" s="16"/>
      <c r="W161" s="40"/>
    </row>
    <row r="162" spans="1:23" ht="15.75" customHeight="1">
      <c r="A162" s="14"/>
      <c r="B162" s="31"/>
      <c r="C162" s="1"/>
      <c r="D162" s="1"/>
      <c r="E162" s="1"/>
      <c r="F162" s="1"/>
      <c r="G162" s="1"/>
      <c r="H162" s="1"/>
      <c r="I162" s="1"/>
      <c r="J162" s="1"/>
      <c r="K162" s="1"/>
      <c r="L162" s="1"/>
      <c r="M162" s="1"/>
      <c r="N162" s="1"/>
      <c r="O162" s="1"/>
      <c r="P162" s="1"/>
      <c r="Q162" s="40"/>
      <c r="R162" s="16"/>
      <c r="S162" s="31"/>
      <c r="T162" s="16">
        <v>1</v>
      </c>
      <c r="U162" s="1"/>
      <c r="V162" s="16"/>
      <c r="W162" s="40"/>
    </row>
    <row r="163" spans="1:23" ht="15" customHeight="1">
      <c r="A163" s="22"/>
      <c r="B163" s="35"/>
      <c r="C163" s="26"/>
      <c r="D163" s="26"/>
      <c r="E163" s="26"/>
      <c r="F163" s="26"/>
      <c r="G163" s="26"/>
      <c r="H163" s="26">
        <f>H152</f>
        <v>0.7854</v>
      </c>
      <c r="I163" s="26" t="s">
        <v>10</v>
      </c>
      <c r="J163" s="21">
        <f>J152</f>
        <v>1.7</v>
      </c>
      <c r="K163" s="26" t="s">
        <v>10</v>
      </c>
      <c r="L163" s="21">
        <f>L152</f>
        <v>1.7</v>
      </c>
      <c r="M163" s="26" t="s">
        <v>10</v>
      </c>
      <c r="N163" s="26">
        <v>2</v>
      </c>
      <c r="O163" s="26" t="s">
        <v>9</v>
      </c>
      <c r="P163" s="26">
        <f>ROUND((H163*J163*L163*N163),2)</f>
        <v>4.54</v>
      </c>
      <c r="Q163" s="42" t="s">
        <v>8</v>
      </c>
      <c r="R163" s="36">
        <f>P163</f>
        <v>4.54</v>
      </c>
      <c r="S163" s="28" t="s">
        <v>8</v>
      </c>
      <c r="T163" s="29" t="s">
        <v>5</v>
      </c>
      <c r="U163" s="35">
        <f>ROUND(((R163/T156)*T162),2)</f>
        <v>4.54</v>
      </c>
      <c r="V163" s="72">
        <f>ROUND(((R163/T156)*T160),2)</f>
        <v>31.78</v>
      </c>
      <c r="W163" s="42">
        <f>ROUND(((R163/T156)*T158),2)</f>
        <v>18.16</v>
      </c>
    </row>
    <row r="164" spans="1:23" ht="12.75">
      <c r="A164" s="11">
        <v>14</v>
      </c>
      <c r="B164" s="49" t="s">
        <v>37</v>
      </c>
      <c r="C164" s="49"/>
      <c r="D164" s="49"/>
      <c r="E164" s="49"/>
      <c r="F164" s="49"/>
      <c r="G164" s="49"/>
      <c r="H164" s="49"/>
      <c r="I164" s="49"/>
      <c r="J164" s="49"/>
      <c r="K164" s="49"/>
      <c r="L164" s="49"/>
      <c r="M164" s="49"/>
      <c r="N164" s="49"/>
      <c r="O164" s="49"/>
      <c r="P164" s="49"/>
      <c r="Q164" s="49"/>
      <c r="R164" s="13"/>
      <c r="S164" s="49"/>
      <c r="T164" s="13"/>
      <c r="U164" s="13"/>
      <c r="V164" s="13"/>
      <c r="W164" s="13"/>
    </row>
    <row r="165" spans="1:23" ht="12.75">
      <c r="A165" s="14"/>
      <c r="B165" s="1"/>
      <c r="C165" s="1"/>
      <c r="D165" s="1" t="s">
        <v>126</v>
      </c>
      <c r="E165" s="1"/>
      <c r="F165" s="1"/>
      <c r="G165" s="1"/>
      <c r="H165" s="1"/>
      <c r="I165" s="1"/>
      <c r="J165" s="1">
        <v>1</v>
      </c>
      <c r="K165" s="1" t="s">
        <v>10</v>
      </c>
      <c r="L165" s="1">
        <v>1</v>
      </c>
      <c r="M165" s="1" t="s">
        <v>10</v>
      </c>
      <c r="N165" s="1">
        <v>0.45</v>
      </c>
      <c r="O165" s="1" t="str">
        <f>O7</f>
        <v>=</v>
      </c>
      <c r="P165" s="1">
        <f>ROUND((J165*L165*N165),2)</f>
        <v>0.45</v>
      </c>
      <c r="Q165" s="1" t="s">
        <v>8</v>
      </c>
      <c r="R165" s="16"/>
      <c r="S165" s="1"/>
      <c r="T165" s="16"/>
      <c r="U165" s="16"/>
      <c r="V165" s="16"/>
      <c r="W165" s="16"/>
    </row>
    <row r="166" spans="1:23" ht="12.75">
      <c r="A166" s="14"/>
      <c r="B166" s="31"/>
      <c r="C166" s="1"/>
      <c r="D166" s="1" t="s">
        <v>127</v>
      </c>
      <c r="E166" s="1"/>
      <c r="F166" s="1"/>
      <c r="G166" s="1"/>
      <c r="H166" s="1"/>
      <c r="I166" s="1"/>
      <c r="J166" s="15">
        <f>J13-L15-L15</f>
        <v>4.5</v>
      </c>
      <c r="K166" s="15" t="s">
        <v>10</v>
      </c>
      <c r="L166" s="15">
        <f>L13-L15-L15</f>
        <v>2.5</v>
      </c>
      <c r="M166" s="1" t="s">
        <v>10</v>
      </c>
      <c r="N166" s="1">
        <v>0.6</v>
      </c>
      <c r="O166" s="1" t="s">
        <v>9</v>
      </c>
      <c r="P166" s="21">
        <f>ROUND((J166*L166*N166),2)</f>
        <v>6.75</v>
      </c>
      <c r="Q166" s="40" t="s">
        <v>8</v>
      </c>
      <c r="R166" s="23"/>
      <c r="S166" s="16"/>
      <c r="T166" s="16"/>
      <c r="U166" s="16"/>
      <c r="V166" s="16"/>
      <c r="W166" s="16"/>
    </row>
    <row r="167" spans="1:23" ht="20.25" customHeight="1">
      <c r="A167" s="22"/>
      <c r="B167" s="1"/>
      <c r="C167" s="1"/>
      <c r="D167" s="1"/>
      <c r="E167" s="1"/>
      <c r="F167" s="1"/>
      <c r="G167" s="1"/>
      <c r="H167" s="1"/>
      <c r="I167" s="1"/>
      <c r="J167" s="15"/>
      <c r="K167" s="15"/>
      <c r="L167" s="15"/>
      <c r="M167" s="1"/>
      <c r="N167" s="1"/>
      <c r="O167" s="1"/>
      <c r="P167" s="15">
        <f>SUM(P165:P166)</f>
        <v>7.2</v>
      </c>
      <c r="Q167" s="1"/>
      <c r="R167" s="23">
        <f>P167</f>
        <v>7.2</v>
      </c>
      <c r="S167" s="16" t="s">
        <v>8</v>
      </c>
      <c r="T167" s="16"/>
      <c r="U167" s="16"/>
      <c r="V167" s="16"/>
      <c r="W167" s="16"/>
    </row>
    <row r="168" spans="1:23" ht="12.75">
      <c r="A168" s="11">
        <v>15</v>
      </c>
      <c r="B168" s="37" t="s">
        <v>38</v>
      </c>
      <c r="C168" s="49"/>
      <c r="D168" s="49"/>
      <c r="E168" s="49"/>
      <c r="F168" s="49"/>
      <c r="G168" s="49"/>
      <c r="H168" s="49"/>
      <c r="I168" s="49"/>
      <c r="J168" s="49"/>
      <c r="K168" s="49"/>
      <c r="L168" s="49"/>
      <c r="M168" s="49"/>
      <c r="N168" s="49"/>
      <c r="O168" s="49"/>
      <c r="P168" s="49"/>
      <c r="Q168" s="38"/>
      <c r="R168" s="13"/>
      <c r="S168" s="13"/>
      <c r="T168" s="13"/>
      <c r="U168" s="13"/>
      <c r="V168" s="13"/>
      <c r="W168" s="13"/>
    </row>
    <row r="169" spans="1:23" ht="12.75">
      <c r="A169" s="14"/>
      <c r="B169" s="31"/>
      <c r="C169" s="1"/>
      <c r="D169" s="1" t="s">
        <v>126</v>
      </c>
      <c r="E169" s="1"/>
      <c r="F169" s="1"/>
      <c r="G169" s="1"/>
      <c r="H169" s="1"/>
      <c r="I169" s="1"/>
      <c r="J169" s="1">
        <f>J165</f>
        <v>1</v>
      </c>
      <c r="K169" s="1" t="s">
        <v>10</v>
      </c>
      <c r="L169" s="1">
        <f>L165</f>
        <v>1</v>
      </c>
      <c r="M169" s="1" t="s">
        <v>10</v>
      </c>
      <c r="N169" s="17">
        <v>0.15</v>
      </c>
      <c r="O169" s="1" t="str">
        <f>O7</f>
        <v>=</v>
      </c>
      <c r="P169" s="1">
        <f>ROUND((J169*L169*N169),2)</f>
        <v>0.15</v>
      </c>
      <c r="Q169" s="40" t="s">
        <v>8</v>
      </c>
      <c r="R169" s="16"/>
      <c r="S169" s="16"/>
      <c r="T169" s="16"/>
      <c r="U169" s="16"/>
      <c r="V169" s="16"/>
      <c r="W169" s="16"/>
    </row>
    <row r="170" spans="1:23" ht="12.75">
      <c r="A170" s="14"/>
      <c r="B170" s="31"/>
      <c r="C170" s="1"/>
      <c r="D170" s="1" t="s">
        <v>127</v>
      </c>
      <c r="E170" s="1"/>
      <c r="F170" s="1"/>
      <c r="G170" s="1"/>
      <c r="H170" s="1"/>
      <c r="I170" s="1"/>
      <c r="J170" s="15">
        <f>J166</f>
        <v>4.5</v>
      </c>
      <c r="K170" s="15" t="str">
        <f>K165</f>
        <v>X</v>
      </c>
      <c r="L170" s="15">
        <f>L166</f>
        <v>2.5</v>
      </c>
      <c r="M170" s="15" t="str">
        <f>M165</f>
        <v>X</v>
      </c>
      <c r="N170" s="15">
        <f>N166</f>
        <v>0.6</v>
      </c>
      <c r="O170" s="15" t="str">
        <f>O165</f>
        <v>=</v>
      </c>
      <c r="P170" s="21">
        <f>ROUND((J170*L170*N170),2)</f>
        <v>6.75</v>
      </c>
      <c r="Q170" s="40" t="s">
        <v>8</v>
      </c>
      <c r="R170" s="16"/>
      <c r="S170" s="16"/>
      <c r="T170" s="16"/>
      <c r="U170" s="16"/>
      <c r="V170" s="16"/>
      <c r="W170" s="16"/>
    </row>
    <row r="171" spans="1:23" ht="19.5" customHeight="1">
      <c r="A171" s="22"/>
      <c r="B171" s="35"/>
      <c r="C171" s="26"/>
      <c r="D171" s="26"/>
      <c r="E171" s="26"/>
      <c r="F171" s="26"/>
      <c r="G171" s="26"/>
      <c r="H171" s="26"/>
      <c r="I171" s="26"/>
      <c r="J171" s="21"/>
      <c r="K171" s="21"/>
      <c r="L171" s="21"/>
      <c r="M171" s="21"/>
      <c r="N171" s="21"/>
      <c r="O171" s="21"/>
      <c r="P171" s="21">
        <f>SUM(P169:P170)</f>
        <v>6.9</v>
      </c>
      <c r="Q171" s="42" t="s">
        <v>8</v>
      </c>
      <c r="R171" s="36">
        <f>P171</f>
        <v>6.9</v>
      </c>
      <c r="S171" s="28" t="s">
        <v>8</v>
      </c>
      <c r="T171" s="28"/>
      <c r="U171" s="28"/>
      <c r="V171" s="28"/>
      <c r="W171" s="28"/>
    </row>
    <row r="172" spans="1:23" ht="42.75" customHeight="1">
      <c r="A172" s="11">
        <v>16</v>
      </c>
      <c r="B172" s="30" t="s">
        <v>128</v>
      </c>
      <c r="C172" s="12"/>
      <c r="D172" s="12"/>
      <c r="E172" s="12"/>
      <c r="F172" s="12"/>
      <c r="G172" s="12"/>
      <c r="H172" s="12"/>
      <c r="I172" s="12"/>
      <c r="J172" s="12"/>
      <c r="K172" s="12"/>
      <c r="L172" s="12"/>
      <c r="M172" s="12"/>
      <c r="N172" s="12"/>
      <c r="O172" s="12"/>
      <c r="P172" s="12"/>
      <c r="Q172" s="45"/>
      <c r="R172" s="49"/>
      <c r="S172" s="13"/>
      <c r="T172" s="49"/>
      <c r="U172" s="13"/>
      <c r="V172" s="49"/>
      <c r="W172" s="13"/>
    </row>
    <row r="173" spans="1:23" ht="24.75" customHeight="1">
      <c r="A173" s="22"/>
      <c r="B173" s="35"/>
      <c r="C173" s="26"/>
      <c r="D173" s="26"/>
      <c r="E173" s="26"/>
      <c r="F173" s="26"/>
      <c r="G173" s="26"/>
      <c r="H173" s="26"/>
      <c r="I173" s="26"/>
      <c r="J173" s="26"/>
      <c r="K173" s="26"/>
      <c r="L173" s="26"/>
      <c r="M173" s="26"/>
      <c r="N173" s="26"/>
      <c r="O173" s="26" t="s">
        <v>9</v>
      </c>
      <c r="P173" s="26">
        <v>10</v>
      </c>
      <c r="Q173" s="42" t="s">
        <v>55</v>
      </c>
      <c r="R173" s="65">
        <f>P173</f>
        <v>10</v>
      </c>
      <c r="S173" s="28" t="s">
        <v>55</v>
      </c>
      <c r="T173" s="26"/>
      <c r="U173" s="28"/>
      <c r="V173" s="26"/>
      <c r="W173" s="28"/>
    </row>
    <row r="174" spans="1:23" ht="27" customHeight="1">
      <c r="A174" s="11">
        <v>17</v>
      </c>
      <c r="B174" s="30" t="s">
        <v>62</v>
      </c>
      <c r="C174" s="12"/>
      <c r="D174" s="12"/>
      <c r="E174" s="12"/>
      <c r="F174" s="12"/>
      <c r="G174" s="12"/>
      <c r="H174" s="12"/>
      <c r="I174" s="12"/>
      <c r="J174" s="12"/>
      <c r="K174" s="12"/>
      <c r="L174" s="12"/>
      <c r="M174" s="12"/>
      <c r="N174" s="12"/>
      <c r="O174" s="12"/>
      <c r="P174" s="12"/>
      <c r="Q174" s="45"/>
      <c r="R174" s="13"/>
      <c r="S174" s="37"/>
      <c r="T174" s="13"/>
      <c r="U174" s="13"/>
      <c r="V174" s="13"/>
      <c r="W174" s="38"/>
    </row>
    <row r="175" spans="1:23" ht="12.75">
      <c r="A175" s="14"/>
      <c r="B175" s="31"/>
      <c r="C175" s="1"/>
      <c r="D175" s="1" t="s">
        <v>129</v>
      </c>
      <c r="E175" s="1"/>
      <c r="F175" s="1"/>
      <c r="G175" s="1"/>
      <c r="H175" s="1"/>
      <c r="I175" s="1"/>
      <c r="J175" s="1"/>
      <c r="K175" s="1"/>
      <c r="L175" s="1"/>
      <c r="M175" s="1"/>
      <c r="N175" s="1"/>
      <c r="O175" s="1"/>
      <c r="P175" s="1"/>
      <c r="Q175" s="40"/>
      <c r="R175" s="16"/>
      <c r="S175" s="31"/>
      <c r="T175" s="16"/>
      <c r="U175" s="16"/>
      <c r="V175" s="16"/>
      <c r="W175" s="40"/>
    </row>
    <row r="176" spans="1:23" ht="12.75">
      <c r="A176" s="14"/>
      <c r="B176" s="31"/>
      <c r="C176" s="1"/>
      <c r="D176" s="1"/>
      <c r="E176" s="1"/>
      <c r="F176" s="1">
        <v>16</v>
      </c>
      <c r="G176" s="1" t="s">
        <v>63</v>
      </c>
      <c r="H176" s="1">
        <v>16</v>
      </c>
      <c r="I176" s="1" t="s">
        <v>63</v>
      </c>
      <c r="J176" s="1">
        <v>7</v>
      </c>
      <c r="K176" s="1" t="s">
        <v>63</v>
      </c>
      <c r="L176" s="1">
        <v>7</v>
      </c>
      <c r="M176" s="1" t="s">
        <v>9</v>
      </c>
      <c r="N176" s="1">
        <f>F176+H176+J176+L176</f>
        <v>46</v>
      </c>
      <c r="O176" s="1" t="s">
        <v>55</v>
      </c>
      <c r="P176" s="1"/>
      <c r="Q176" s="40"/>
      <c r="R176" s="16"/>
      <c r="S176" s="31"/>
      <c r="T176" s="16"/>
      <c r="U176" s="16"/>
      <c r="V176" s="16"/>
      <c r="W176" s="40"/>
    </row>
    <row r="177" spans="1:23" ht="23.25" customHeight="1">
      <c r="A177" s="22"/>
      <c r="B177" s="35"/>
      <c r="C177" s="26"/>
      <c r="D177" s="26"/>
      <c r="E177" s="26"/>
      <c r="F177" s="26"/>
      <c r="G177" s="26"/>
      <c r="H177" s="26"/>
      <c r="I177" s="26"/>
      <c r="J177" s="26"/>
      <c r="K177" s="26"/>
      <c r="L177" s="26">
        <f>N176</f>
        <v>46</v>
      </c>
      <c r="M177" s="26" t="s">
        <v>10</v>
      </c>
      <c r="N177" s="26">
        <v>0.9</v>
      </c>
      <c r="O177" s="26" t="s">
        <v>9</v>
      </c>
      <c r="P177" s="21">
        <f>ROUND((L177*N177),2)</f>
        <v>41.4</v>
      </c>
      <c r="Q177" s="42" t="s">
        <v>14</v>
      </c>
      <c r="R177" s="65">
        <f>P177</f>
        <v>41.4</v>
      </c>
      <c r="S177" s="28" t="s">
        <v>14</v>
      </c>
      <c r="T177" s="28"/>
      <c r="U177" s="28"/>
      <c r="V177" s="28"/>
      <c r="W177" s="42"/>
    </row>
    <row r="178" spans="1:23" ht="12.75">
      <c r="A178" s="11">
        <v>18</v>
      </c>
      <c r="B178" s="60" t="s">
        <v>64</v>
      </c>
      <c r="C178" s="61"/>
      <c r="D178" s="61"/>
      <c r="E178" s="61"/>
      <c r="F178" s="61"/>
      <c r="G178" s="61"/>
      <c r="H178" s="61"/>
      <c r="I178" s="61"/>
      <c r="J178" s="61"/>
      <c r="K178" s="61"/>
      <c r="L178" s="61"/>
      <c r="M178" s="61"/>
      <c r="N178" s="61"/>
      <c r="O178" s="61"/>
      <c r="P178" s="61"/>
      <c r="Q178" s="62"/>
      <c r="R178" s="16"/>
      <c r="S178" s="16"/>
      <c r="T178" s="31"/>
      <c r="U178" s="16"/>
      <c r="V178" s="1"/>
      <c r="W178" s="16"/>
    </row>
    <row r="179" spans="1:23" ht="12.75">
      <c r="A179" s="14"/>
      <c r="B179" s="31"/>
      <c r="C179" s="1"/>
      <c r="D179" s="1"/>
      <c r="E179" s="1"/>
      <c r="F179" s="1"/>
      <c r="G179" s="1"/>
      <c r="H179" s="1"/>
      <c r="I179" s="1"/>
      <c r="J179" s="1"/>
      <c r="K179" s="1"/>
      <c r="L179" s="1"/>
      <c r="M179" s="1"/>
      <c r="N179" s="1"/>
      <c r="O179" s="1"/>
      <c r="P179" s="1"/>
      <c r="Q179" s="40"/>
      <c r="R179" s="16"/>
      <c r="S179" s="16"/>
      <c r="T179" s="31"/>
      <c r="U179" s="16"/>
      <c r="V179" s="1"/>
      <c r="W179" s="16"/>
    </row>
    <row r="180" spans="1:23" ht="15.75" customHeight="1">
      <c r="A180" s="22"/>
      <c r="B180" s="35"/>
      <c r="C180" s="26"/>
      <c r="D180" s="26"/>
      <c r="E180" s="26"/>
      <c r="F180" s="26"/>
      <c r="G180" s="26">
        <v>14</v>
      </c>
      <c r="H180" s="26" t="s">
        <v>49</v>
      </c>
      <c r="I180" s="26" t="s">
        <v>65</v>
      </c>
      <c r="J180" s="26">
        <v>12</v>
      </c>
      <c r="K180" s="26"/>
      <c r="L180" s="26" t="s">
        <v>66</v>
      </c>
      <c r="M180" s="26" t="s">
        <v>9</v>
      </c>
      <c r="N180" s="26"/>
      <c r="O180" s="26"/>
      <c r="P180" s="21">
        <f>G180*J180</f>
        <v>168</v>
      </c>
      <c r="Q180" s="42" t="s">
        <v>53</v>
      </c>
      <c r="R180" s="36">
        <f>P180</f>
        <v>168</v>
      </c>
      <c r="S180" s="28" t="s">
        <v>53</v>
      </c>
      <c r="T180" s="35"/>
      <c r="U180" s="28"/>
      <c r="V180" s="26"/>
      <c r="W180" s="28"/>
    </row>
    <row r="181" spans="1:23" ht="51.75" customHeight="1">
      <c r="A181" s="11">
        <v>19</v>
      </c>
      <c r="B181" s="12" t="s">
        <v>78</v>
      </c>
      <c r="C181" s="12"/>
      <c r="D181" s="12"/>
      <c r="E181" s="12"/>
      <c r="F181" s="12"/>
      <c r="G181" s="12"/>
      <c r="H181" s="12"/>
      <c r="I181" s="12"/>
      <c r="J181" s="12"/>
      <c r="K181" s="12"/>
      <c r="L181" s="12"/>
      <c r="M181" s="12"/>
      <c r="N181" s="12"/>
      <c r="O181" s="12"/>
      <c r="P181" s="12"/>
      <c r="Q181" s="45"/>
      <c r="S181" s="13"/>
      <c r="U181" s="16"/>
      <c r="W181" s="16"/>
    </row>
    <row r="182" spans="1:23" ht="12.75">
      <c r="A182" s="14"/>
      <c r="B182" s="1"/>
      <c r="C182" s="1"/>
      <c r="D182" s="1" t="s">
        <v>54</v>
      </c>
      <c r="E182" s="1"/>
      <c r="F182" s="1"/>
      <c r="G182" s="1"/>
      <c r="H182" s="1"/>
      <c r="I182" s="1"/>
      <c r="J182" s="1"/>
      <c r="K182" s="1"/>
      <c r="L182" s="1"/>
      <c r="M182" s="1"/>
      <c r="N182" s="1"/>
      <c r="O182" s="1" t="s">
        <v>9</v>
      </c>
      <c r="P182" s="1">
        <v>20</v>
      </c>
      <c r="Q182" s="40" t="s">
        <v>55</v>
      </c>
      <c r="R182" s="3">
        <f aca="true" t="shared" si="4" ref="R182:S184">P182</f>
        <v>20</v>
      </c>
      <c r="S182" s="16" t="str">
        <f t="shared" si="4"/>
        <v>m</v>
      </c>
      <c r="U182" s="16"/>
      <c r="W182" s="16"/>
    </row>
    <row r="183" spans="1:23" ht="12.75">
      <c r="A183" s="14"/>
      <c r="B183" s="1"/>
      <c r="C183" s="1"/>
      <c r="D183" s="1" t="s">
        <v>56</v>
      </c>
      <c r="E183" s="1"/>
      <c r="F183" s="1"/>
      <c r="G183" s="1"/>
      <c r="H183" s="1"/>
      <c r="I183" s="1"/>
      <c r="J183" s="1"/>
      <c r="K183" s="1"/>
      <c r="L183" s="1"/>
      <c r="M183" s="1"/>
      <c r="N183" s="1"/>
      <c r="O183" s="1" t="s">
        <v>9</v>
      </c>
      <c r="P183" s="1">
        <v>15</v>
      </c>
      <c r="Q183" s="40" t="s">
        <v>55</v>
      </c>
      <c r="R183" s="3">
        <f t="shared" si="4"/>
        <v>15</v>
      </c>
      <c r="S183" s="16" t="str">
        <f t="shared" si="4"/>
        <v>m</v>
      </c>
      <c r="U183" s="16"/>
      <c r="W183" s="16"/>
    </row>
    <row r="184" spans="1:23" ht="18" customHeight="1">
      <c r="A184" s="22"/>
      <c r="B184" s="26"/>
      <c r="C184" s="26"/>
      <c r="D184" s="26" t="s">
        <v>67</v>
      </c>
      <c r="E184" s="26"/>
      <c r="F184" s="26"/>
      <c r="G184" s="26"/>
      <c r="H184" s="26"/>
      <c r="I184" s="26"/>
      <c r="J184" s="26"/>
      <c r="K184" s="26"/>
      <c r="L184" s="26"/>
      <c r="M184" s="26"/>
      <c r="N184" s="26"/>
      <c r="O184" s="26" t="s">
        <v>9</v>
      </c>
      <c r="P184" s="26">
        <v>10</v>
      </c>
      <c r="Q184" s="42" t="s">
        <v>55</v>
      </c>
      <c r="R184" s="26">
        <f t="shared" si="4"/>
        <v>10</v>
      </c>
      <c r="S184" s="28" t="str">
        <f t="shared" si="4"/>
        <v>m</v>
      </c>
      <c r="T184" s="26"/>
      <c r="U184" s="28"/>
      <c r="V184" s="26"/>
      <c r="W184" s="28"/>
    </row>
    <row r="185" spans="1:23" ht="15.75" customHeight="1">
      <c r="A185" s="67"/>
      <c r="B185" s="67"/>
      <c r="C185" s="67"/>
      <c r="D185" s="67"/>
      <c r="E185" s="67"/>
      <c r="F185" s="67"/>
      <c r="G185" s="67"/>
      <c r="H185" s="67"/>
      <c r="I185" s="67"/>
      <c r="J185" s="67"/>
      <c r="K185" s="67"/>
      <c r="L185" s="67"/>
      <c r="M185" s="67"/>
      <c r="N185" s="67"/>
      <c r="O185" s="67"/>
      <c r="P185" s="67"/>
      <c r="Q185" s="67"/>
      <c r="R185" s="67"/>
      <c r="S185" s="67"/>
      <c r="T185" s="68"/>
      <c r="U185" s="81">
        <f>SUM(U155:U184)</f>
        <v>101.46000000000001</v>
      </c>
      <c r="V185" s="81">
        <f>SUM(V155:V184)</f>
        <v>73.15</v>
      </c>
      <c r="W185" s="81">
        <f>SUM(W155:W184)</f>
        <v>239.8</v>
      </c>
    </row>
    <row r="186" spans="1:23" ht="17.25" customHeight="1">
      <c r="A186" s="77" t="s">
        <v>19</v>
      </c>
      <c r="B186" s="78"/>
      <c r="C186" s="78"/>
      <c r="D186" s="78"/>
      <c r="E186" s="78"/>
      <c r="F186" s="78"/>
      <c r="G186" s="78"/>
      <c r="H186" s="78"/>
      <c r="I186" s="78"/>
      <c r="J186" s="78"/>
      <c r="K186" s="78"/>
      <c r="L186" s="78"/>
      <c r="M186" s="78"/>
      <c r="N186" s="78"/>
      <c r="O186" s="78"/>
      <c r="P186" s="78"/>
      <c r="Q186" s="78"/>
      <c r="R186" s="78"/>
      <c r="S186" s="78"/>
      <c r="T186" s="79"/>
      <c r="U186" s="16">
        <f>U185</f>
        <v>101.46000000000001</v>
      </c>
      <c r="V186" s="3">
        <f>V185</f>
        <v>73.15</v>
      </c>
      <c r="W186" s="16">
        <f>W185</f>
        <v>239.8</v>
      </c>
    </row>
    <row r="187" spans="1:23" ht="24.75" customHeight="1">
      <c r="A187" s="11">
        <v>20</v>
      </c>
      <c r="B187" s="12" t="s">
        <v>79</v>
      </c>
      <c r="C187" s="12"/>
      <c r="D187" s="12"/>
      <c r="E187" s="12"/>
      <c r="F187" s="12"/>
      <c r="G187" s="12"/>
      <c r="H187" s="12"/>
      <c r="I187" s="12"/>
      <c r="J187" s="12"/>
      <c r="K187" s="12"/>
      <c r="L187" s="12"/>
      <c r="M187" s="12"/>
      <c r="N187" s="12"/>
      <c r="O187" s="12"/>
      <c r="P187" s="12"/>
      <c r="Q187" s="45"/>
      <c r="R187" s="49"/>
      <c r="S187" s="13"/>
      <c r="T187" s="49"/>
      <c r="U187" s="13"/>
      <c r="V187" s="49"/>
      <c r="W187" s="13"/>
    </row>
    <row r="188" spans="1:23" ht="12.75">
      <c r="A188" s="14"/>
      <c r="B188" s="1"/>
      <c r="C188" s="1"/>
      <c r="D188" s="20" t="s">
        <v>68</v>
      </c>
      <c r="E188" s="1"/>
      <c r="F188" s="1"/>
      <c r="G188" s="1"/>
      <c r="H188" s="1"/>
      <c r="I188" s="1"/>
      <c r="J188" s="1"/>
      <c r="K188" s="1"/>
      <c r="L188" s="1"/>
      <c r="M188" s="1"/>
      <c r="N188" s="1"/>
      <c r="O188" s="20" t="s">
        <v>9</v>
      </c>
      <c r="P188" s="20">
        <v>6</v>
      </c>
      <c r="Q188" s="82" t="s">
        <v>49</v>
      </c>
      <c r="R188" s="1">
        <f aca="true" t="shared" si="5" ref="R188:S193">P188</f>
        <v>6</v>
      </c>
      <c r="S188" s="16" t="str">
        <f t="shared" si="5"/>
        <v>nos</v>
      </c>
      <c r="T188" s="1"/>
      <c r="U188" s="16"/>
      <c r="V188" s="1"/>
      <c r="W188" s="16"/>
    </row>
    <row r="189" spans="1:23" ht="12.75">
      <c r="A189" s="14"/>
      <c r="B189" s="1"/>
      <c r="C189" s="1"/>
      <c r="D189" s="20" t="s">
        <v>57</v>
      </c>
      <c r="E189" s="1"/>
      <c r="F189" s="1"/>
      <c r="G189" s="1"/>
      <c r="H189" s="1"/>
      <c r="I189" s="1"/>
      <c r="J189" s="1"/>
      <c r="K189" s="1"/>
      <c r="L189" s="1"/>
      <c r="M189" s="1"/>
      <c r="N189" s="1"/>
      <c r="O189" s="20" t="s">
        <v>9</v>
      </c>
      <c r="P189" s="20">
        <v>4</v>
      </c>
      <c r="Q189" s="82" t="s">
        <v>49</v>
      </c>
      <c r="R189" s="1">
        <f t="shared" si="5"/>
        <v>4</v>
      </c>
      <c r="S189" s="16" t="str">
        <f t="shared" si="5"/>
        <v>nos</v>
      </c>
      <c r="T189" s="1"/>
      <c r="U189" s="16"/>
      <c r="V189" s="1"/>
      <c r="W189" s="16"/>
    </row>
    <row r="190" spans="1:23" ht="12.75">
      <c r="A190" s="14"/>
      <c r="B190" s="1"/>
      <c r="C190" s="1"/>
      <c r="D190" s="20" t="s">
        <v>58</v>
      </c>
      <c r="E190" s="1"/>
      <c r="F190" s="1"/>
      <c r="G190" s="1"/>
      <c r="H190" s="1"/>
      <c r="I190" s="1"/>
      <c r="J190" s="1"/>
      <c r="K190" s="1"/>
      <c r="L190" s="1"/>
      <c r="M190" s="1"/>
      <c r="N190" s="1"/>
      <c r="O190" s="20" t="s">
        <v>9</v>
      </c>
      <c r="P190" s="20">
        <v>3</v>
      </c>
      <c r="Q190" s="82" t="s">
        <v>49</v>
      </c>
      <c r="R190" s="1">
        <f t="shared" si="5"/>
        <v>3</v>
      </c>
      <c r="S190" s="16" t="str">
        <f t="shared" si="5"/>
        <v>nos</v>
      </c>
      <c r="T190" s="1"/>
      <c r="U190" s="16"/>
      <c r="V190" s="1"/>
      <c r="W190" s="16"/>
    </row>
    <row r="191" spans="1:23" ht="12.75">
      <c r="A191" s="14"/>
      <c r="B191" s="1"/>
      <c r="C191" s="1"/>
      <c r="D191" s="20" t="s">
        <v>59</v>
      </c>
      <c r="E191" s="1"/>
      <c r="F191" s="1"/>
      <c r="G191" s="1"/>
      <c r="H191" s="1"/>
      <c r="I191" s="1"/>
      <c r="J191" s="1"/>
      <c r="K191" s="1"/>
      <c r="L191" s="1"/>
      <c r="M191" s="1"/>
      <c r="N191" s="1"/>
      <c r="O191" s="20" t="s">
        <v>9</v>
      </c>
      <c r="P191" s="20">
        <v>5</v>
      </c>
      <c r="Q191" s="82" t="s">
        <v>49</v>
      </c>
      <c r="R191" s="1">
        <f t="shared" si="5"/>
        <v>5</v>
      </c>
      <c r="S191" s="16" t="str">
        <f t="shared" si="5"/>
        <v>nos</v>
      </c>
      <c r="T191" s="1"/>
      <c r="U191" s="16"/>
      <c r="V191" s="1"/>
      <c r="W191" s="16"/>
    </row>
    <row r="192" spans="1:23" ht="12.75">
      <c r="A192" s="14"/>
      <c r="B192" s="1"/>
      <c r="C192" s="1"/>
      <c r="D192" s="20" t="s">
        <v>69</v>
      </c>
      <c r="E192" s="1"/>
      <c r="F192" s="1"/>
      <c r="G192" s="1"/>
      <c r="H192" s="1"/>
      <c r="I192" s="1"/>
      <c r="J192" s="1"/>
      <c r="K192" s="1"/>
      <c r="L192" s="1"/>
      <c r="M192" s="1"/>
      <c r="N192" s="1"/>
      <c r="O192" s="20" t="s">
        <v>9</v>
      </c>
      <c r="P192" s="20">
        <v>2</v>
      </c>
      <c r="Q192" s="82" t="s">
        <v>49</v>
      </c>
      <c r="R192" s="1">
        <f t="shared" si="5"/>
        <v>2</v>
      </c>
      <c r="S192" s="16" t="str">
        <f t="shared" si="5"/>
        <v>nos</v>
      </c>
      <c r="T192" s="1"/>
      <c r="U192" s="16"/>
      <c r="V192" s="1"/>
      <c r="W192" s="16"/>
    </row>
    <row r="193" spans="1:23" ht="24.75" customHeight="1">
      <c r="A193" s="22"/>
      <c r="B193" s="26"/>
      <c r="C193" s="26"/>
      <c r="D193" s="83" t="s">
        <v>70</v>
      </c>
      <c r="E193" s="26"/>
      <c r="F193" s="26"/>
      <c r="G193" s="26"/>
      <c r="H193" s="26"/>
      <c r="I193" s="26"/>
      <c r="J193" s="26"/>
      <c r="K193" s="26"/>
      <c r="L193" s="26"/>
      <c r="M193" s="26"/>
      <c r="N193" s="26"/>
      <c r="O193" s="83" t="s">
        <v>9</v>
      </c>
      <c r="P193" s="83">
        <v>2</v>
      </c>
      <c r="Q193" s="84" t="s">
        <v>49</v>
      </c>
      <c r="R193" s="26">
        <f t="shared" si="5"/>
        <v>2</v>
      </c>
      <c r="S193" s="28" t="str">
        <f t="shared" si="5"/>
        <v>nos</v>
      </c>
      <c r="T193" s="26"/>
      <c r="U193" s="28"/>
      <c r="V193" s="26"/>
      <c r="W193" s="28"/>
    </row>
    <row r="194" spans="1:23" ht="28.5" customHeight="1">
      <c r="A194" s="85">
        <v>21</v>
      </c>
      <c r="B194" s="52" t="s">
        <v>130</v>
      </c>
      <c r="C194" s="53"/>
      <c r="D194" s="53"/>
      <c r="E194" s="53"/>
      <c r="F194" s="53"/>
      <c r="G194" s="53"/>
      <c r="H194" s="53"/>
      <c r="I194" s="53"/>
      <c r="J194" s="53"/>
      <c r="K194" s="53"/>
      <c r="L194" s="53"/>
      <c r="M194" s="53"/>
      <c r="N194" s="53"/>
      <c r="O194" s="53"/>
      <c r="P194" s="53"/>
      <c r="Q194" s="53"/>
      <c r="R194" s="86"/>
      <c r="S194" s="86"/>
      <c r="T194" s="86"/>
      <c r="U194" s="43"/>
      <c r="V194" s="86"/>
      <c r="W194" s="43">
        <f>ROUND((W186/75),0)</f>
        <v>3</v>
      </c>
    </row>
    <row r="195" spans="1:23" ht="28.5" customHeight="1">
      <c r="A195" s="85">
        <v>22</v>
      </c>
      <c r="B195" s="53" t="s">
        <v>90</v>
      </c>
      <c r="C195" s="53"/>
      <c r="D195" s="53"/>
      <c r="E195" s="53"/>
      <c r="F195" s="53"/>
      <c r="G195" s="53"/>
      <c r="H195" s="53"/>
      <c r="I195" s="53"/>
      <c r="J195" s="53"/>
      <c r="K195" s="53"/>
      <c r="L195" s="53"/>
      <c r="M195" s="53"/>
      <c r="N195" s="53"/>
      <c r="O195" s="53"/>
      <c r="P195" s="53"/>
      <c r="Q195" s="53"/>
      <c r="R195" s="86"/>
      <c r="S195" s="86"/>
      <c r="T195" s="87"/>
      <c r="U195" s="43"/>
      <c r="V195" s="86">
        <f>ROUND((W196/50),0)</f>
        <v>5</v>
      </c>
      <c r="W195" s="43"/>
    </row>
    <row r="196" spans="21:23" ht="12.75">
      <c r="U196" s="43">
        <f>SUM(U186:U195)</f>
        <v>101.46000000000001</v>
      </c>
      <c r="V196" s="43">
        <f>SUM(V186:V195)</f>
        <v>78.15</v>
      </c>
      <c r="W196" s="43">
        <f>SUM(W186:W195)</f>
        <v>242.8</v>
      </c>
    </row>
    <row r="197" spans="21:23" ht="12.75">
      <c r="U197" s="88">
        <f>ROUND((U196),0)</f>
        <v>101</v>
      </c>
      <c r="V197" s="88">
        <f>ROUND((V196),0)</f>
        <v>78</v>
      </c>
      <c r="W197" s="88">
        <f>ROUND((W196),0)</f>
        <v>243</v>
      </c>
    </row>
    <row r="202" spans="17:21" ht="12.75">
      <c r="Q202" s="89"/>
      <c r="R202" s="89"/>
      <c r="S202" s="89"/>
      <c r="T202" s="89"/>
      <c r="U202" s="89"/>
    </row>
    <row r="207" spans="17:21" ht="15.75">
      <c r="Q207" s="90"/>
      <c r="R207" s="90"/>
      <c r="S207" s="90"/>
      <c r="T207" s="90"/>
      <c r="U207" s="90"/>
    </row>
    <row r="208" spans="17:21" ht="12.75">
      <c r="Q208" s="91"/>
      <c r="R208" s="91"/>
      <c r="S208" s="91"/>
      <c r="T208" s="91"/>
      <c r="U208" s="91"/>
    </row>
    <row r="209" spans="17:22" ht="15.75" customHeight="1">
      <c r="Q209" s="92"/>
      <c r="R209" s="92"/>
      <c r="S209" s="92"/>
      <c r="T209" s="92"/>
      <c r="U209" s="92"/>
      <c r="V209" s="92"/>
    </row>
  </sheetData>
  <sheetProtection/>
  <mergeCells count="62">
    <mergeCell ref="B38:Q38"/>
    <mergeCell ref="A38:A49"/>
    <mergeCell ref="B50:Q50"/>
    <mergeCell ref="A50:A65"/>
    <mergeCell ref="B14:Q14"/>
    <mergeCell ref="B25:Q25"/>
    <mergeCell ref="A14:A24"/>
    <mergeCell ref="A25:A34"/>
    <mergeCell ref="A37:T37"/>
    <mergeCell ref="B2:Q2"/>
    <mergeCell ref="B3:Q3"/>
    <mergeCell ref="B10:Q10"/>
    <mergeCell ref="A3:A9"/>
    <mergeCell ref="A10:A13"/>
    <mergeCell ref="A1:W1"/>
    <mergeCell ref="A127:A132"/>
    <mergeCell ref="B121:Q121"/>
    <mergeCell ref="A121:A126"/>
    <mergeCell ref="B127:Q127"/>
    <mergeCell ref="A66:A77"/>
    <mergeCell ref="B66:Q66"/>
    <mergeCell ref="B98:Q98"/>
    <mergeCell ref="A98:A109"/>
    <mergeCell ref="A120:T120"/>
    <mergeCell ref="B91:Q91"/>
    <mergeCell ref="A91:A97"/>
    <mergeCell ref="B195:Q195"/>
    <mergeCell ref="B178:Q178"/>
    <mergeCell ref="B181:Q181"/>
    <mergeCell ref="B187:Q187"/>
    <mergeCell ref="A187:A193"/>
    <mergeCell ref="A181:A184"/>
    <mergeCell ref="A178:A180"/>
    <mergeCell ref="A133:A140"/>
    <mergeCell ref="A141:A146"/>
    <mergeCell ref="W153:W154"/>
    <mergeCell ref="A155:T155"/>
    <mergeCell ref="A164:A167"/>
    <mergeCell ref="A80:A90"/>
    <mergeCell ref="B80:Q81"/>
    <mergeCell ref="A78:T78"/>
    <mergeCell ref="A79:T79"/>
    <mergeCell ref="B110:Q110"/>
    <mergeCell ref="A119:T119"/>
    <mergeCell ref="A110:A118"/>
    <mergeCell ref="U153:U154"/>
    <mergeCell ref="V153:V154"/>
    <mergeCell ref="B172:Q172"/>
    <mergeCell ref="A172:A173"/>
    <mergeCell ref="B174:Q174"/>
    <mergeCell ref="A174:A177"/>
    <mergeCell ref="A168:A171"/>
    <mergeCell ref="Q202:U202"/>
    <mergeCell ref="Q207:U207"/>
    <mergeCell ref="Q208:U208"/>
    <mergeCell ref="Q209:V209"/>
    <mergeCell ref="A147:A152"/>
    <mergeCell ref="A156:A163"/>
    <mergeCell ref="A186:T186"/>
    <mergeCell ref="B194:Q194"/>
    <mergeCell ref="A185:T185"/>
    <mergeCell ref="A153:T154"/>
  </mergeCells>
  <printOptions/>
  <pageMargins left="0.91" right="0.25" top="0.34" bottom="0.05" header="0.14" footer="0.13"/>
  <pageSetup horizontalDpi="300" verticalDpi="300" orientation="landscape" paperSize="9" scale="89" r:id="rId1"/>
  <rowBreaks count="5" manualBreakCount="5">
    <brk id="36" max="255" man="1"/>
    <brk id="78" max="255" man="1"/>
    <brk id="119" max="255" man="1"/>
    <brk id="154" max="255" man="1"/>
    <brk id="185" max="255" man="1"/>
  </rowBreaks>
</worksheet>
</file>

<file path=xl/worksheets/sheet2.xml><?xml version="1.0" encoding="utf-8"?>
<worksheet xmlns="http://schemas.openxmlformats.org/spreadsheetml/2006/main" xmlns:r="http://schemas.openxmlformats.org/officeDocument/2006/relationships">
  <sheetPr>
    <tabColor rgb="FF00B050"/>
  </sheetPr>
  <dimension ref="A1:M77"/>
  <sheetViews>
    <sheetView tabSelected="1" zoomScalePageLayoutView="0" workbookViewId="0" topLeftCell="A25">
      <selection activeCell="B71" sqref="B71"/>
    </sheetView>
  </sheetViews>
  <sheetFormatPr defaultColWidth="9.140625" defaultRowHeight="12.75"/>
  <cols>
    <col min="1" max="1" width="5.421875" style="3" bestFit="1" customWidth="1"/>
    <col min="2" max="2" width="47.421875" style="3" customWidth="1"/>
    <col min="3" max="3" width="10.00390625" style="3" bestFit="1" customWidth="1"/>
    <col min="4" max="4" width="6.7109375" style="3" bestFit="1" customWidth="1"/>
    <col min="5" max="5" width="7.140625" style="3" customWidth="1"/>
    <col min="6" max="6" width="9.140625" style="3" customWidth="1"/>
    <col min="7" max="7" width="10.57421875" style="3" customWidth="1"/>
    <col min="8" max="8" width="10.421875" style="3" customWidth="1"/>
    <col min="9" max="9" width="7.140625" style="3" customWidth="1"/>
    <col min="10" max="10" width="8.00390625" style="3" customWidth="1"/>
    <col min="11" max="11" width="10.28125" style="3" customWidth="1"/>
    <col min="12" max="16384" width="9.140625" style="3" customWidth="1"/>
  </cols>
  <sheetData>
    <row r="1" ht="12.75">
      <c r="B1" s="3" t="s">
        <v>150</v>
      </c>
    </row>
    <row r="2" ht="18">
      <c r="B2" s="93" t="s">
        <v>151</v>
      </c>
    </row>
    <row r="3" spans="1:11" ht="39" customHeight="1">
      <c r="A3" s="94" t="s">
        <v>32</v>
      </c>
      <c r="B3" s="95" t="s">
        <v>72</v>
      </c>
      <c r="C3" s="96" t="s">
        <v>33</v>
      </c>
      <c r="D3" s="96" t="s">
        <v>3</v>
      </c>
      <c r="E3" s="97" t="s">
        <v>138</v>
      </c>
      <c r="F3" s="98" t="s">
        <v>74</v>
      </c>
      <c r="G3" s="98" t="s">
        <v>137</v>
      </c>
      <c r="H3" s="98" t="s">
        <v>105</v>
      </c>
      <c r="I3" s="97" t="s">
        <v>149</v>
      </c>
      <c r="J3" s="98" t="s">
        <v>139</v>
      </c>
      <c r="K3" s="95" t="s">
        <v>140</v>
      </c>
    </row>
    <row r="4" spans="1:11" ht="18" customHeight="1">
      <c r="A4" s="94">
        <v>1</v>
      </c>
      <c r="B4" s="4" t="s">
        <v>73</v>
      </c>
      <c r="C4" s="96">
        <f>Estimate!R24</f>
        <v>24.588749999999997</v>
      </c>
      <c r="D4" s="96" t="s">
        <v>8</v>
      </c>
      <c r="E4" s="98">
        <f>C4</f>
        <v>24.588749999999997</v>
      </c>
      <c r="F4" s="96"/>
      <c r="G4" s="98"/>
      <c r="H4" s="96"/>
      <c r="I4" s="98"/>
      <c r="J4" s="96"/>
      <c r="K4" s="43"/>
    </row>
    <row r="5" spans="1:11" ht="18" customHeight="1">
      <c r="A5" s="8">
        <v>2</v>
      </c>
      <c r="B5" s="9" t="s">
        <v>34</v>
      </c>
      <c r="C5" s="99">
        <f>Estimate!R34</f>
        <v>57.11</v>
      </c>
      <c r="D5" s="96" t="s">
        <v>14</v>
      </c>
      <c r="E5" s="96"/>
      <c r="F5" s="96"/>
      <c r="G5" s="96"/>
      <c r="H5" s="96">
        <f>ROUND((C5*32),0)</f>
        <v>1828</v>
      </c>
      <c r="I5" s="96"/>
      <c r="J5" s="96"/>
      <c r="K5" s="43"/>
    </row>
    <row r="6" spans="1:11" ht="30" customHeight="1">
      <c r="A6" s="94">
        <v>3</v>
      </c>
      <c r="B6" s="97" t="s">
        <v>35</v>
      </c>
      <c r="C6" s="99">
        <f>Estimate!R49</f>
        <v>8.04875</v>
      </c>
      <c r="D6" s="96" t="s">
        <v>8</v>
      </c>
      <c r="E6" s="100">
        <f>ROUND((C6*0.44),2)</f>
        <v>3.54</v>
      </c>
      <c r="F6" s="99">
        <f>ROUND(((C6*0.22)/0.035),2)</f>
        <v>50.59</v>
      </c>
      <c r="G6" s="96">
        <v>0.81</v>
      </c>
      <c r="H6" s="96"/>
      <c r="I6" s="96"/>
      <c r="J6" s="96"/>
      <c r="K6" s="43"/>
    </row>
    <row r="7" spans="1:11" ht="20.25" customHeight="1">
      <c r="A7" s="94">
        <v>4</v>
      </c>
      <c r="B7" s="97" t="s">
        <v>131</v>
      </c>
      <c r="C7" s="99">
        <f>Estimate!R90</f>
        <v>4.455</v>
      </c>
      <c r="D7" s="96" t="s">
        <v>8</v>
      </c>
      <c r="E7" s="100">
        <f>C7*0.43</f>
        <v>1.91565</v>
      </c>
      <c r="F7" s="99">
        <f>ROUND(((C7*0.286)/0.035),2)</f>
        <v>36.4</v>
      </c>
      <c r="G7" s="99">
        <f>C7*0.86</f>
        <v>3.8313</v>
      </c>
      <c r="H7" s="96"/>
      <c r="I7" s="96"/>
      <c r="J7" s="96"/>
      <c r="K7" s="43"/>
    </row>
    <row r="8" spans="1:11" ht="17.25" customHeight="1">
      <c r="A8" s="94">
        <v>5</v>
      </c>
      <c r="B8" s="9" t="s">
        <v>18</v>
      </c>
      <c r="C8" s="99">
        <f>Estimate!R65</f>
        <v>34.61</v>
      </c>
      <c r="D8" s="96" t="s">
        <v>8</v>
      </c>
      <c r="E8" s="100">
        <f>ROUND((C8*0.33),2)</f>
        <v>11.42</v>
      </c>
      <c r="F8" s="99">
        <f>ROUND(((C8*0.055)/0.035),2)</f>
        <v>54.39</v>
      </c>
      <c r="G8" s="96"/>
      <c r="H8" s="96">
        <f>ROUND((C8*389),0)</f>
        <v>13463</v>
      </c>
      <c r="I8" s="96"/>
      <c r="J8" s="96"/>
      <c r="K8" s="43"/>
    </row>
    <row r="9" spans="1:11" ht="18" customHeight="1">
      <c r="A9" s="8">
        <v>6</v>
      </c>
      <c r="B9" s="97" t="s">
        <v>103</v>
      </c>
      <c r="C9" s="99">
        <f>Estimate!R97</f>
        <v>349.72</v>
      </c>
      <c r="D9" s="96" t="s">
        <v>102</v>
      </c>
      <c r="E9" s="99"/>
      <c r="F9" s="99"/>
      <c r="G9" s="96"/>
      <c r="H9" s="96"/>
      <c r="I9" s="96"/>
      <c r="J9" s="96"/>
      <c r="K9" s="101">
        <f>C9</f>
        <v>349.72</v>
      </c>
    </row>
    <row r="10" spans="1:11" ht="42.75" customHeight="1">
      <c r="A10" s="94">
        <v>7</v>
      </c>
      <c r="B10" s="97" t="s">
        <v>75</v>
      </c>
      <c r="C10" s="99">
        <f>Estimate!R109</f>
        <v>194.44000000000003</v>
      </c>
      <c r="D10" s="96" t="s">
        <v>14</v>
      </c>
      <c r="E10" s="99">
        <f>ROUND(((C10*2.196)/100),2)</f>
        <v>4.27</v>
      </c>
      <c r="F10" s="99">
        <f>ROUND((((C10*0.366)/100)/0.035),2)</f>
        <v>20.33</v>
      </c>
      <c r="G10" s="96"/>
      <c r="H10" s="96"/>
      <c r="I10" s="96"/>
      <c r="J10" s="96"/>
      <c r="K10" s="43"/>
    </row>
    <row r="11" spans="1:11" ht="42.75" customHeight="1">
      <c r="A11" s="94">
        <v>8</v>
      </c>
      <c r="B11" s="97" t="s">
        <v>132</v>
      </c>
      <c r="C11" s="99">
        <f>Estimate!R118</f>
        <v>74.0725</v>
      </c>
      <c r="D11" s="96" t="s">
        <v>14</v>
      </c>
      <c r="E11" s="99">
        <f>ROUND(((C11*1.46)/100),2)</f>
        <v>1.08</v>
      </c>
      <c r="F11" s="99">
        <f>ROUND((((C11*0.366)/100)/0.035),2)</f>
        <v>7.75</v>
      </c>
      <c r="G11" s="96"/>
      <c r="H11" s="96"/>
      <c r="I11" s="96"/>
      <c r="J11" s="96"/>
      <c r="K11" s="43"/>
    </row>
    <row r="12" spans="1:11" ht="18" customHeight="1">
      <c r="A12" s="94">
        <v>9</v>
      </c>
      <c r="B12" s="9" t="s">
        <v>36</v>
      </c>
      <c r="C12" s="99">
        <f>Estimate!R126</f>
        <v>268.51250000000005</v>
      </c>
      <c r="D12" s="96" t="s">
        <v>14</v>
      </c>
      <c r="E12" s="96"/>
      <c r="F12" s="99">
        <f>ROUND(((C12*0.00152)/0.035),2)</f>
        <v>11.66</v>
      </c>
      <c r="G12" s="96"/>
      <c r="H12" s="96"/>
      <c r="I12" s="96"/>
      <c r="J12" s="96"/>
      <c r="K12" s="43"/>
    </row>
    <row r="13" spans="1:11" ht="21" customHeight="1">
      <c r="A13" s="8">
        <v>10</v>
      </c>
      <c r="B13" s="9" t="s">
        <v>37</v>
      </c>
      <c r="C13" s="99">
        <f>Estimate!R167</f>
        <v>7.2</v>
      </c>
      <c r="D13" s="96" t="s">
        <v>8</v>
      </c>
      <c r="E13" s="96"/>
      <c r="F13" s="96"/>
      <c r="G13" s="96"/>
      <c r="H13" s="96"/>
      <c r="I13" s="99">
        <f>C13</f>
        <v>7.2</v>
      </c>
      <c r="J13" s="96"/>
      <c r="K13" s="43"/>
    </row>
    <row r="14" spans="1:11" ht="28.5" customHeight="1">
      <c r="A14" s="94">
        <v>11</v>
      </c>
      <c r="B14" s="97" t="s">
        <v>38</v>
      </c>
      <c r="C14" s="99">
        <f>Estimate!R171</f>
        <v>6.9</v>
      </c>
      <c r="D14" s="96" t="s">
        <v>8</v>
      </c>
      <c r="E14" s="96"/>
      <c r="F14" s="96"/>
      <c r="G14" s="96"/>
      <c r="H14" s="96"/>
      <c r="I14" s="96"/>
      <c r="J14" s="99">
        <f>C14</f>
        <v>6.9</v>
      </c>
      <c r="K14" s="43"/>
    </row>
    <row r="15" spans="1:11" ht="12.75">
      <c r="A15" s="9"/>
      <c r="B15" s="9"/>
      <c r="C15" s="9"/>
      <c r="D15" s="9"/>
      <c r="E15" s="96">
        <f>SUM(E4:E14)</f>
        <v>46.81439999999999</v>
      </c>
      <c r="F15" s="96">
        <f>ROUND((SUM(F4:F14)),0)</f>
        <v>181</v>
      </c>
      <c r="G15" s="99">
        <f>SUM(G4:G14)</f>
        <v>4.6413</v>
      </c>
      <c r="H15" s="96">
        <f>SUM(H4:H14)</f>
        <v>15291</v>
      </c>
      <c r="I15" s="96">
        <f>SUM(I4:I14)</f>
        <v>7.2</v>
      </c>
      <c r="J15" s="96">
        <f>SUM(J4:J14)</f>
        <v>6.9</v>
      </c>
      <c r="K15" s="96">
        <f>SUM(K4:K14)</f>
        <v>349.72</v>
      </c>
    </row>
    <row r="16" spans="1:10" ht="12.75">
      <c r="A16" s="102"/>
      <c r="B16" s="102"/>
      <c r="C16" s="102"/>
      <c r="D16" s="102"/>
      <c r="E16" s="102"/>
      <c r="F16" s="102"/>
      <c r="G16" s="102"/>
      <c r="H16" s="102"/>
      <c r="I16" s="102"/>
      <c r="J16" s="102"/>
    </row>
    <row r="17" spans="1:10" ht="25.5">
      <c r="A17" s="94" t="s">
        <v>32</v>
      </c>
      <c r="B17" s="103" t="s">
        <v>39</v>
      </c>
      <c r="C17" s="9" t="s">
        <v>33</v>
      </c>
      <c r="D17" s="10" t="s">
        <v>40</v>
      </c>
      <c r="E17" s="5" t="s">
        <v>41</v>
      </c>
      <c r="F17" s="7"/>
      <c r="G17" s="104" t="s">
        <v>42</v>
      </c>
      <c r="H17" s="105"/>
      <c r="I17" s="102"/>
      <c r="J17" s="102"/>
    </row>
    <row r="18" spans="1:10" ht="24">
      <c r="A18" s="106">
        <v>1</v>
      </c>
      <c r="B18" s="107" t="s">
        <v>43</v>
      </c>
      <c r="C18" s="108">
        <f>E15</f>
        <v>46.81439999999999</v>
      </c>
      <c r="D18" s="109" t="s">
        <v>8</v>
      </c>
      <c r="E18" s="110" t="s">
        <v>44</v>
      </c>
      <c r="F18" s="111">
        <v>350</v>
      </c>
      <c r="G18" s="112" t="s">
        <v>44</v>
      </c>
      <c r="H18" s="113">
        <f aca="true" t="shared" si="0" ref="H18:H28">ROUND((C18*F18),2)</f>
        <v>16385.04</v>
      </c>
      <c r="I18" s="102"/>
      <c r="J18" s="102"/>
    </row>
    <row r="19" spans="1:10" ht="24">
      <c r="A19" s="114">
        <v>2</v>
      </c>
      <c r="B19" s="115" t="s">
        <v>45</v>
      </c>
      <c r="C19" s="116">
        <f>F15</f>
        <v>181</v>
      </c>
      <c r="D19" s="117" t="s">
        <v>46</v>
      </c>
      <c r="E19" s="118" t="s">
        <v>44</v>
      </c>
      <c r="F19" s="119">
        <v>368</v>
      </c>
      <c r="G19" s="120" t="s">
        <v>44</v>
      </c>
      <c r="H19" s="121">
        <f t="shared" si="0"/>
        <v>66608</v>
      </c>
      <c r="I19" s="102"/>
      <c r="J19" s="102"/>
    </row>
    <row r="20" spans="1:10" ht="24">
      <c r="A20" s="122">
        <v>3</v>
      </c>
      <c r="B20" s="123" t="s">
        <v>47</v>
      </c>
      <c r="C20" s="124">
        <f>G15</f>
        <v>4.6413</v>
      </c>
      <c r="D20" s="125" t="s">
        <v>8</v>
      </c>
      <c r="E20" s="126" t="s">
        <v>44</v>
      </c>
      <c r="F20" s="127">
        <v>1092</v>
      </c>
      <c r="G20" s="128" t="s">
        <v>44</v>
      </c>
      <c r="H20" s="129">
        <f t="shared" si="0"/>
        <v>5068.3</v>
      </c>
      <c r="I20" s="102"/>
      <c r="J20" s="102"/>
    </row>
    <row r="21" spans="1:10" ht="24">
      <c r="A21" s="114">
        <v>4</v>
      </c>
      <c r="B21" s="115" t="s">
        <v>48</v>
      </c>
      <c r="C21" s="116">
        <f>H15</f>
        <v>15291</v>
      </c>
      <c r="D21" s="117" t="s">
        <v>49</v>
      </c>
      <c r="E21" s="118" t="s">
        <v>44</v>
      </c>
      <c r="F21" s="119">
        <v>7.1</v>
      </c>
      <c r="G21" s="120" t="s">
        <v>44</v>
      </c>
      <c r="H21" s="121">
        <f t="shared" si="0"/>
        <v>108566.1</v>
      </c>
      <c r="I21" s="102"/>
      <c r="J21" s="102"/>
    </row>
    <row r="22" spans="1:10" ht="24">
      <c r="A22" s="122">
        <v>6</v>
      </c>
      <c r="B22" s="123" t="s">
        <v>50</v>
      </c>
      <c r="C22" s="130">
        <f>I15</f>
        <v>7.2</v>
      </c>
      <c r="D22" s="125" t="s">
        <v>8</v>
      </c>
      <c r="E22" s="126" t="s">
        <v>44</v>
      </c>
      <c r="F22" s="127">
        <v>900</v>
      </c>
      <c r="G22" s="128" t="s">
        <v>44</v>
      </c>
      <c r="H22" s="129">
        <f t="shared" si="0"/>
        <v>6480</v>
      </c>
      <c r="I22" s="102"/>
      <c r="J22" s="102"/>
    </row>
    <row r="23" spans="1:10" ht="24">
      <c r="A23" s="114">
        <v>7</v>
      </c>
      <c r="B23" s="115" t="s">
        <v>51</v>
      </c>
      <c r="C23" s="116">
        <f>J15</f>
        <v>6.9</v>
      </c>
      <c r="D23" s="117" t="s">
        <v>8</v>
      </c>
      <c r="E23" s="118" t="s">
        <v>44</v>
      </c>
      <c r="F23" s="119">
        <v>584</v>
      </c>
      <c r="G23" s="120" t="s">
        <v>44</v>
      </c>
      <c r="H23" s="121">
        <f t="shared" si="0"/>
        <v>4029.6</v>
      </c>
      <c r="I23" s="102"/>
      <c r="J23" s="102"/>
    </row>
    <row r="24" spans="1:10" ht="12.75">
      <c r="A24" s="122">
        <v>8</v>
      </c>
      <c r="B24" s="115" t="s">
        <v>104</v>
      </c>
      <c r="C24" s="116">
        <f>K15</f>
        <v>349.72</v>
      </c>
      <c r="D24" s="117" t="s">
        <v>53</v>
      </c>
      <c r="E24" s="118" t="s">
        <v>44</v>
      </c>
      <c r="F24" s="119">
        <v>49</v>
      </c>
      <c r="G24" s="131" t="s">
        <v>44</v>
      </c>
      <c r="H24" s="121">
        <f t="shared" si="0"/>
        <v>17136.28</v>
      </c>
      <c r="I24" s="102"/>
      <c r="J24" s="102"/>
    </row>
    <row r="25" spans="1:10" ht="24.75" customHeight="1">
      <c r="A25" s="114">
        <v>9</v>
      </c>
      <c r="B25" s="115" t="s">
        <v>135</v>
      </c>
      <c r="C25" s="132">
        <v>66.32</v>
      </c>
      <c r="D25" s="117" t="s">
        <v>52</v>
      </c>
      <c r="E25" s="118" t="s">
        <v>44</v>
      </c>
      <c r="F25" s="133">
        <v>343</v>
      </c>
      <c r="G25" s="131" t="s">
        <v>44</v>
      </c>
      <c r="H25" s="121">
        <f t="shared" si="0"/>
        <v>22747.76</v>
      </c>
      <c r="I25" s="102"/>
      <c r="J25" s="102"/>
    </row>
    <row r="26" spans="1:10" ht="24">
      <c r="A26" s="122">
        <v>10</v>
      </c>
      <c r="B26" s="115" t="s">
        <v>133</v>
      </c>
      <c r="C26" s="132">
        <v>32.54</v>
      </c>
      <c r="D26" s="117" t="s">
        <v>52</v>
      </c>
      <c r="E26" s="118" t="s">
        <v>44</v>
      </c>
      <c r="F26" s="133">
        <v>218</v>
      </c>
      <c r="G26" s="131" t="s">
        <v>44</v>
      </c>
      <c r="H26" s="121">
        <f>ROUND((C26*F26),2)</f>
        <v>7093.72</v>
      </c>
      <c r="I26" s="102"/>
      <c r="J26" s="102"/>
    </row>
    <row r="27" spans="1:10" ht="36">
      <c r="A27" s="114">
        <v>11</v>
      </c>
      <c r="B27" s="115" t="s">
        <v>76</v>
      </c>
      <c r="C27" s="132">
        <f>Estimate!P177</f>
        <v>41.4</v>
      </c>
      <c r="D27" s="117" t="s">
        <v>52</v>
      </c>
      <c r="E27" s="134" t="s">
        <v>44</v>
      </c>
      <c r="F27" s="133">
        <v>192</v>
      </c>
      <c r="G27" s="135" t="s">
        <v>44</v>
      </c>
      <c r="H27" s="121">
        <f t="shared" si="0"/>
        <v>7948.8</v>
      </c>
      <c r="I27" s="102"/>
      <c r="J27" s="102"/>
    </row>
    <row r="28" spans="1:10" ht="24">
      <c r="A28" s="114">
        <v>12</v>
      </c>
      <c r="B28" s="115" t="s">
        <v>77</v>
      </c>
      <c r="C28" s="132">
        <f>Estimate!P180</f>
        <v>168</v>
      </c>
      <c r="D28" s="117" t="s">
        <v>53</v>
      </c>
      <c r="E28" s="118" t="s">
        <v>44</v>
      </c>
      <c r="F28" s="133">
        <v>80</v>
      </c>
      <c r="G28" s="131" t="s">
        <v>44</v>
      </c>
      <c r="H28" s="121">
        <f t="shared" si="0"/>
        <v>13440</v>
      </c>
      <c r="I28" s="102"/>
      <c r="J28" s="102"/>
    </row>
    <row r="29" spans="1:10" ht="24">
      <c r="A29" s="114">
        <v>13</v>
      </c>
      <c r="B29" s="115" t="s">
        <v>141</v>
      </c>
      <c r="C29" s="132">
        <v>1</v>
      </c>
      <c r="D29" s="117" t="s">
        <v>142</v>
      </c>
      <c r="E29" s="136" t="s">
        <v>143</v>
      </c>
      <c r="F29" s="136"/>
      <c r="G29" s="131" t="s">
        <v>44</v>
      </c>
      <c r="H29" s="121">
        <v>900</v>
      </c>
      <c r="I29" s="102"/>
      <c r="J29" s="102"/>
    </row>
    <row r="30" spans="1:10" ht="19.5" customHeight="1">
      <c r="A30" s="137" t="s">
        <v>134</v>
      </c>
      <c r="B30" s="137"/>
      <c r="C30" s="137"/>
      <c r="D30" s="137"/>
      <c r="E30" s="137"/>
      <c r="F30" s="138"/>
      <c r="G30" s="139" t="s">
        <v>44</v>
      </c>
      <c r="H30" s="140">
        <f>SUM(H18:H29)</f>
        <v>276403.6</v>
      </c>
      <c r="I30" s="102"/>
      <c r="J30" s="102"/>
    </row>
    <row r="31" spans="1:10" ht="12.75">
      <c r="A31" s="141"/>
      <c r="B31" s="141"/>
      <c r="C31" s="141"/>
      <c r="D31" s="141"/>
      <c r="E31" s="1"/>
      <c r="F31" s="142"/>
      <c r="G31" s="128"/>
      <c r="H31" s="141"/>
      <c r="I31" s="102"/>
      <c r="J31" s="102"/>
    </row>
    <row r="32" spans="1:10" ht="25.5">
      <c r="A32" s="94" t="s">
        <v>32</v>
      </c>
      <c r="B32" s="103" t="s">
        <v>39</v>
      </c>
      <c r="C32" s="9" t="s">
        <v>33</v>
      </c>
      <c r="D32" s="10" t="s">
        <v>40</v>
      </c>
      <c r="E32" s="5" t="s">
        <v>41</v>
      </c>
      <c r="F32" s="7"/>
      <c r="G32" s="104" t="s">
        <v>42</v>
      </c>
      <c r="H32" s="105"/>
      <c r="I32" s="102"/>
      <c r="J32" s="102"/>
    </row>
    <row r="33" spans="1:10" ht="12.75">
      <c r="A33" s="143"/>
      <c r="B33" s="144"/>
      <c r="C33" s="144"/>
      <c r="D33" s="144"/>
      <c r="E33" s="144"/>
      <c r="F33" s="144"/>
      <c r="G33" s="128" t="s">
        <v>44</v>
      </c>
      <c r="H33" s="145">
        <f>H30</f>
        <v>276403.6</v>
      </c>
      <c r="I33" s="102"/>
      <c r="J33" s="102"/>
    </row>
    <row r="34" spans="1:10" ht="84">
      <c r="A34" s="146">
        <v>14</v>
      </c>
      <c r="B34" s="107" t="s">
        <v>78</v>
      </c>
      <c r="C34" s="109"/>
      <c r="D34" s="147"/>
      <c r="E34" s="37"/>
      <c r="F34" s="148"/>
      <c r="G34" s="112"/>
      <c r="H34" s="148"/>
      <c r="I34" s="102"/>
      <c r="J34" s="102"/>
    </row>
    <row r="35" spans="1:10" ht="16.5" customHeight="1">
      <c r="A35" s="149"/>
      <c r="B35" s="150" t="s">
        <v>54</v>
      </c>
      <c r="C35" s="151">
        <f>Estimate!P182</f>
        <v>20</v>
      </c>
      <c r="D35" s="152" t="s">
        <v>55</v>
      </c>
      <c r="E35" s="134" t="s">
        <v>44</v>
      </c>
      <c r="F35" s="153">
        <v>234</v>
      </c>
      <c r="G35" s="135" t="s">
        <v>44</v>
      </c>
      <c r="H35" s="154">
        <f aca="true" t="shared" si="1" ref="H35:H49">ROUND((C35*F35),2)</f>
        <v>4680</v>
      </c>
      <c r="I35" s="102"/>
      <c r="J35" s="102"/>
    </row>
    <row r="36" spans="1:10" ht="16.5" customHeight="1">
      <c r="A36" s="149"/>
      <c r="B36" s="117" t="s">
        <v>81</v>
      </c>
      <c r="C36" s="116">
        <v>20</v>
      </c>
      <c r="D36" s="155" t="s">
        <v>55</v>
      </c>
      <c r="E36" s="118" t="s">
        <v>44</v>
      </c>
      <c r="F36" s="156">
        <v>348</v>
      </c>
      <c r="G36" s="120" t="s">
        <v>44</v>
      </c>
      <c r="H36" s="121">
        <f t="shared" si="1"/>
        <v>6960</v>
      </c>
      <c r="I36" s="102"/>
      <c r="J36" s="102"/>
    </row>
    <row r="37" spans="1:10" ht="17.25" customHeight="1">
      <c r="A37" s="157"/>
      <c r="B37" s="109" t="s">
        <v>82</v>
      </c>
      <c r="C37" s="158">
        <v>5</v>
      </c>
      <c r="D37" s="147" t="s">
        <v>55</v>
      </c>
      <c r="E37" s="110" t="s">
        <v>44</v>
      </c>
      <c r="F37" s="159">
        <v>651</v>
      </c>
      <c r="G37" s="112" t="s">
        <v>44</v>
      </c>
      <c r="H37" s="113">
        <f t="shared" si="1"/>
        <v>3255</v>
      </c>
      <c r="I37" s="102"/>
      <c r="J37" s="102"/>
    </row>
    <row r="38" spans="1:10" ht="16.5" customHeight="1">
      <c r="A38" s="160">
        <v>15</v>
      </c>
      <c r="B38" s="161" t="s">
        <v>80</v>
      </c>
      <c r="C38" s="13"/>
      <c r="D38" s="13"/>
      <c r="E38" s="37"/>
      <c r="F38" s="49"/>
      <c r="G38" s="162"/>
      <c r="H38" s="163"/>
      <c r="J38" s="102"/>
    </row>
    <row r="39" spans="1:10" ht="18" customHeight="1">
      <c r="A39" s="164"/>
      <c r="B39" s="165" t="s">
        <v>83</v>
      </c>
      <c r="C39" s="166">
        <f>Estimate!P188</f>
        <v>6</v>
      </c>
      <c r="D39" s="167" t="s">
        <v>49</v>
      </c>
      <c r="E39" s="134" t="s">
        <v>44</v>
      </c>
      <c r="F39" s="135">
        <v>99</v>
      </c>
      <c r="G39" s="168" t="s">
        <v>44</v>
      </c>
      <c r="H39" s="154">
        <f t="shared" si="1"/>
        <v>594</v>
      </c>
      <c r="J39" s="102"/>
    </row>
    <row r="40" spans="1:10" ht="17.25" customHeight="1">
      <c r="A40" s="169"/>
      <c r="B40" s="9" t="s">
        <v>84</v>
      </c>
      <c r="C40" s="96">
        <f>Estimate!P189</f>
        <v>4</v>
      </c>
      <c r="D40" s="170" t="s">
        <v>49</v>
      </c>
      <c r="E40" s="118" t="s">
        <v>44</v>
      </c>
      <c r="F40" s="156">
        <v>176</v>
      </c>
      <c r="G40" s="171" t="s">
        <v>44</v>
      </c>
      <c r="H40" s="121">
        <f t="shared" si="1"/>
        <v>704</v>
      </c>
      <c r="J40" s="102"/>
    </row>
    <row r="41" spans="1:10" ht="17.25" customHeight="1">
      <c r="A41" s="169"/>
      <c r="B41" s="9" t="s">
        <v>85</v>
      </c>
      <c r="C41" s="96">
        <f>Estimate!P190</f>
        <v>3</v>
      </c>
      <c r="D41" s="170" t="s">
        <v>49</v>
      </c>
      <c r="E41" s="118" t="s">
        <v>44</v>
      </c>
      <c r="F41" s="156">
        <v>120</v>
      </c>
      <c r="G41" s="171" t="s">
        <v>44</v>
      </c>
      <c r="H41" s="121">
        <f t="shared" si="1"/>
        <v>360</v>
      </c>
      <c r="J41" s="102"/>
    </row>
    <row r="42" spans="1:10" ht="15.75" customHeight="1">
      <c r="A42" s="169"/>
      <c r="B42" s="9" t="s">
        <v>86</v>
      </c>
      <c r="C42" s="96">
        <f>Estimate!P191</f>
        <v>5</v>
      </c>
      <c r="D42" s="170" t="s">
        <v>49</v>
      </c>
      <c r="E42" s="118" t="s">
        <v>44</v>
      </c>
      <c r="F42" s="156">
        <v>233</v>
      </c>
      <c r="G42" s="171" t="s">
        <v>44</v>
      </c>
      <c r="H42" s="121">
        <f t="shared" si="1"/>
        <v>1165</v>
      </c>
      <c r="J42" s="102"/>
    </row>
    <row r="43" spans="1:10" ht="17.25" customHeight="1">
      <c r="A43" s="169"/>
      <c r="B43" s="9" t="s">
        <v>87</v>
      </c>
      <c r="C43" s="96">
        <f>Estimate!P192</f>
        <v>2</v>
      </c>
      <c r="D43" s="170" t="s">
        <v>49</v>
      </c>
      <c r="E43" s="118" t="s">
        <v>44</v>
      </c>
      <c r="F43" s="156">
        <v>179</v>
      </c>
      <c r="G43" s="171" t="s">
        <v>44</v>
      </c>
      <c r="H43" s="121">
        <f t="shared" si="1"/>
        <v>358</v>
      </c>
      <c r="J43" s="102"/>
    </row>
    <row r="44" spans="1:10" ht="18.75" customHeight="1">
      <c r="A44" s="172"/>
      <c r="B44" s="9" t="s">
        <v>88</v>
      </c>
      <c r="C44" s="96">
        <f>Estimate!P193</f>
        <v>2</v>
      </c>
      <c r="D44" s="170" t="s">
        <v>49</v>
      </c>
      <c r="E44" s="118" t="s">
        <v>44</v>
      </c>
      <c r="F44" s="156">
        <v>327</v>
      </c>
      <c r="G44" s="171" t="s">
        <v>44</v>
      </c>
      <c r="H44" s="121">
        <f t="shared" si="1"/>
        <v>654</v>
      </c>
      <c r="J44" s="102"/>
    </row>
    <row r="45" spans="1:10" ht="93.75" customHeight="1">
      <c r="A45" s="96">
        <v>16</v>
      </c>
      <c r="B45" s="165" t="s">
        <v>60</v>
      </c>
      <c r="C45" s="166">
        <f>Estimate!P173</f>
        <v>10</v>
      </c>
      <c r="D45" s="96" t="s">
        <v>55</v>
      </c>
      <c r="E45" s="134" t="s">
        <v>44</v>
      </c>
      <c r="F45" s="153">
        <v>2197</v>
      </c>
      <c r="G45" s="173" t="s">
        <v>44</v>
      </c>
      <c r="H45" s="154">
        <f t="shared" si="1"/>
        <v>21970</v>
      </c>
      <c r="J45" s="102"/>
    </row>
    <row r="46" spans="1:10" ht="72" customHeight="1">
      <c r="A46" s="96">
        <v>17</v>
      </c>
      <c r="B46" s="97" t="s">
        <v>106</v>
      </c>
      <c r="C46" s="96">
        <v>2</v>
      </c>
      <c r="D46" s="9" t="s">
        <v>55</v>
      </c>
      <c r="E46" s="174" t="s">
        <v>44</v>
      </c>
      <c r="F46" s="156">
        <v>260</v>
      </c>
      <c r="G46" s="171" t="s">
        <v>44</v>
      </c>
      <c r="H46" s="121">
        <f t="shared" si="1"/>
        <v>520</v>
      </c>
      <c r="J46" s="102"/>
    </row>
    <row r="47" spans="1:10" ht="38.25">
      <c r="A47" s="96">
        <v>18</v>
      </c>
      <c r="B47" s="165" t="s">
        <v>108</v>
      </c>
      <c r="C47" s="166">
        <v>1</v>
      </c>
      <c r="D47" s="9" t="s">
        <v>71</v>
      </c>
      <c r="E47" s="175" t="s">
        <v>44</v>
      </c>
      <c r="F47" s="153">
        <v>352</v>
      </c>
      <c r="G47" s="171" t="s">
        <v>44</v>
      </c>
      <c r="H47" s="154">
        <f t="shared" si="1"/>
        <v>352</v>
      </c>
      <c r="J47" s="102"/>
    </row>
    <row r="48" spans="1:10" ht="45.75" customHeight="1">
      <c r="A48" s="96">
        <v>19</v>
      </c>
      <c r="B48" s="165" t="s">
        <v>107</v>
      </c>
      <c r="C48" s="166">
        <v>1</v>
      </c>
      <c r="D48" s="9" t="s">
        <v>71</v>
      </c>
      <c r="E48" s="175" t="s">
        <v>44</v>
      </c>
      <c r="F48" s="153">
        <v>352</v>
      </c>
      <c r="G48" s="171" t="s">
        <v>44</v>
      </c>
      <c r="H48" s="154">
        <f t="shared" si="1"/>
        <v>352</v>
      </c>
      <c r="J48" s="102"/>
    </row>
    <row r="49" spans="1:10" ht="45.75" customHeight="1">
      <c r="A49" s="96">
        <v>20</v>
      </c>
      <c r="B49" s="165" t="s">
        <v>148</v>
      </c>
      <c r="C49" s="166">
        <v>1</v>
      </c>
      <c r="D49" s="9" t="s">
        <v>71</v>
      </c>
      <c r="E49" s="175" t="s">
        <v>44</v>
      </c>
      <c r="F49" s="153">
        <v>3076</v>
      </c>
      <c r="G49" s="171" t="s">
        <v>44</v>
      </c>
      <c r="H49" s="154">
        <f t="shared" si="1"/>
        <v>3076</v>
      </c>
      <c r="J49" s="102"/>
    </row>
    <row r="50" spans="1:10" ht="17.25" customHeight="1">
      <c r="A50" s="96">
        <v>21</v>
      </c>
      <c r="B50" s="9" t="s">
        <v>136</v>
      </c>
      <c r="C50" s="96">
        <v>1</v>
      </c>
      <c r="D50" s="9" t="s">
        <v>71</v>
      </c>
      <c r="E50" s="52" t="s">
        <v>143</v>
      </c>
      <c r="F50" s="54"/>
      <c r="G50" s="176" t="s">
        <v>61</v>
      </c>
      <c r="H50" s="121">
        <v>200</v>
      </c>
      <c r="J50" s="102"/>
    </row>
    <row r="51" spans="1:10" ht="12.75">
      <c r="A51" s="177"/>
      <c r="B51" s="177"/>
      <c r="C51" s="177"/>
      <c r="D51" s="178"/>
      <c r="E51" s="178"/>
      <c r="F51" s="128"/>
      <c r="G51" s="176" t="s">
        <v>61</v>
      </c>
      <c r="H51" s="121">
        <f>SUM(H33:H50)</f>
        <v>321603.6</v>
      </c>
      <c r="J51" s="102"/>
    </row>
    <row r="52" spans="1:10" ht="12.75">
      <c r="A52" s="178"/>
      <c r="B52" s="178"/>
      <c r="C52" s="178"/>
      <c r="D52" s="178"/>
      <c r="E52" s="178"/>
      <c r="F52" s="128"/>
      <c r="G52" s="176" t="s">
        <v>61</v>
      </c>
      <c r="H52" s="179">
        <f>ROUND((H51),0)</f>
        <v>321604</v>
      </c>
      <c r="J52" s="102"/>
    </row>
    <row r="54" spans="1:8" ht="18">
      <c r="A54" s="180" t="s">
        <v>89</v>
      </c>
      <c r="B54" s="180"/>
      <c r="C54" s="180"/>
      <c r="D54" s="180"/>
      <c r="E54" s="180"/>
      <c r="F54" s="180"/>
      <c r="G54" s="180"/>
      <c r="H54" s="180"/>
    </row>
    <row r="55" ht="15.75">
      <c r="B55" s="197" t="s">
        <v>157</v>
      </c>
    </row>
    <row r="56" spans="2:12" ht="12.75">
      <c r="B56" s="181" t="s">
        <v>152</v>
      </c>
      <c r="C56" s="3">
        <f>Estimate!W197</f>
        <v>243</v>
      </c>
      <c r="D56" s="3" t="s">
        <v>49</v>
      </c>
      <c r="E56" s="3" t="s">
        <v>65</v>
      </c>
      <c r="F56" s="181" t="s">
        <v>44</v>
      </c>
      <c r="G56" s="34">
        <v>180</v>
      </c>
      <c r="H56" s="3" t="s">
        <v>91</v>
      </c>
      <c r="I56" s="3" t="s">
        <v>9</v>
      </c>
      <c r="J56" s="181" t="s">
        <v>44</v>
      </c>
      <c r="K56" s="182">
        <f>C56*G56</f>
        <v>43740</v>
      </c>
      <c r="L56" s="183">
        <f>K56/K63</f>
        <v>0.10346197878721934</v>
      </c>
    </row>
    <row r="58" ht="15.75">
      <c r="B58" s="197" t="s">
        <v>92</v>
      </c>
    </row>
    <row r="59" spans="2:11" ht="12.75">
      <c r="B59" s="181" t="s">
        <v>153</v>
      </c>
      <c r="C59" s="3">
        <f>Estimate!V197</f>
        <v>78</v>
      </c>
      <c r="D59" s="3" t="s">
        <v>49</v>
      </c>
      <c r="E59" s="3" t="s">
        <v>65</v>
      </c>
      <c r="F59" s="181" t="s">
        <v>44</v>
      </c>
      <c r="G59" s="34">
        <v>270</v>
      </c>
      <c r="H59" s="3" t="s">
        <v>91</v>
      </c>
      <c r="I59" s="3" t="s">
        <v>9</v>
      </c>
      <c r="J59" s="181" t="s">
        <v>44</v>
      </c>
      <c r="K59" s="34">
        <f>C59*G59</f>
        <v>21060</v>
      </c>
    </row>
    <row r="60" spans="2:11" ht="12.75">
      <c r="B60" s="181" t="s">
        <v>154</v>
      </c>
      <c r="C60" s="3">
        <f>Estimate!U197</f>
        <v>101</v>
      </c>
      <c r="D60" s="3" t="s">
        <v>49</v>
      </c>
      <c r="E60" s="3" t="s">
        <v>65</v>
      </c>
      <c r="F60" s="181" t="s">
        <v>44</v>
      </c>
      <c r="G60" s="34">
        <v>360</v>
      </c>
      <c r="H60" s="3" t="s">
        <v>91</v>
      </c>
      <c r="I60" s="3" t="s">
        <v>9</v>
      </c>
      <c r="J60" s="181" t="s">
        <v>44</v>
      </c>
      <c r="K60" s="34">
        <f>C60*G60</f>
        <v>36360</v>
      </c>
    </row>
    <row r="61" spans="2:11" ht="12.75">
      <c r="B61" s="184" t="s">
        <v>155</v>
      </c>
      <c r="I61" s="3" t="s">
        <v>9</v>
      </c>
      <c r="J61" s="181" t="s">
        <v>44</v>
      </c>
      <c r="K61" s="34">
        <f>H52</f>
        <v>321604</v>
      </c>
    </row>
    <row r="62" spans="10:12" ht="12.75">
      <c r="J62" s="181" t="s">
        <v>44</v>
      </c>
      <c r="K62" s="182">
        <f>SUM(K59:K61)</f>
        <v>379024</v>
      </c>
      <c r="L62" s="183">
        <f>K62/K63</f>
        <v>0.8965380212127807</v>
      </c>
    </row>
    <row r="63" spans="2:12" ht="15">
      <c r="B63" s="184" t="s">
        <v>93</v>
      </c>
      <c r="C63" s="3" t="s">
        <v>9</v>
      </c>
      <c r="D63" s="185">
        <f>K56</f>
        <v>43740</v>
      </c>
      <c r="E63" s="186"/>
      <c r="F63" s="187" t="s">
        <v>63</v>
      </c>
      <c r="G63" s="185">
        <f>K62</f>
        <v>379024</v>
      </c>
      <c r="H63" s="186"/>
      <c r="I63" s="3" t="s">
        <v>9</v>
      </c>
      <c r="J63" s="184" t="s">
        <v>44</v>
      </c>
      <c r="K63" s="182">
        <f>D63+G63</f>
        <v>422764</v>
      </c>
      <c r="L63" s="188">
        <f>K63/K63</f>
        <v>1</v>
      </c>
    </row>
    <row r="66" spans="2:11" ht="12.75">
      <c r="B66" s="89" t="s">
        <v>156</v>
      </c>
      <c r="C66" s="89"/>
      <c r="D66" s="89"/>
      <c r="E66" s="89"/>
      <c r="F66" s="89"/>
      <c r="G66" s="89"/>
      <c r="H66" s="89"/>
      <c r="I66" s="89"/>
      <c r="J66" s="89"/>
      <c r="K66" s="89"/>
    </row>
    <row r="69" spans="9:12" ht="12.75">
      <c r="I69" s="89"/>
      <c r="J69" s="186"/>
      <c r="K69" s="186"/>
      <c r="L69" s="186"/>
    </row>
    <row r="71" spans="2:12" ht="12.75">
      <c r="B71" s="189"/>
      <c r="C71" s="89"/>
      <c r="D71" s="89"/>
      <c r="E71" s="89"/>
      <c r="F71" s="89"/>
      <c r="G71" s="89"/>
      <c r="H71" s="89"/>
      <c r="I71" s="89"/>
      <c r="J71" s="89"/>
      <c r="K71" s="89"/>
      <c r="L71" s="89"/>
    </row>
    <row r="73" spans="9:12" ht="13.5">
      <c r="I73" s="190"/>
      <c r="J73" s="190"/>
      <c r="K73" s="190"/>
      <c r="L73" s="190"/>
    </row>
    <row r="74" spans="9:12" ht="13.5">
      <c r="I74" s="190"/>
      <c r="J74" s="190"/>
      <c r="K74" s="190"/>
      <c r="L74" s="190"/>
    </row>
    <row r="75" spans="3:12" ht="22.5" customHeight="1">
      <c r="C75" s="191"/>
      <c r="D75" s="192"/>
      <c r="E75" s="192"/>
      <c r="F75" s="192"/>
      <c r="G75" s="192"/>
      <c r="H75" s="193"/>
      <c r="I75" s="193"/>
      <c r="J75" s="193"/>
      <c r="K75" s="193"/>
      <c r="L75" s="193"/>
    </row>
    <row r="76" spans="2:12" ht="15.75" customHeight="1">
      <c r="B76" s="1"/>
      <c r="C76" s="194"/>
      <c r="D76" s="194"/>
      <c r="E76" s="194"/>
      <c r="F76" s="194"/>
      <c r="G76" s="194"/>
      <c r="H76" s="89"/>
      <c r="I76" s="89"/>
      <c r="J76" s="89"/>
      <c r="K76" s="89"/>
      <c r="L76" s="89"/>
    </row>
    <row r="77" spans="3:13" ht="15.75" customHeight="1">
      <c r="C77" s="193"/>
      <c r="D77" s="193"/>
      <c r="E77" s="193"/>
      <c r="F77" s="193"/>
      <c r="G77" s="193"/>
      <c r="H77" s="195"/>
      <c r="I77" s="195"/>
      <c r="J77" s="195"/>
      <c r="K77" s="195"/>
      <c r="L77" s="195"/>
      <c r="M77" s="196"/>
    </row>
  </sheetData>
  <sheetProtection/>
  <mergeCells count="23">
    <mergeCell ref="G63:H63"/>
    <mergeCell ref="E17:F17"/>
    <mergeCell ref="E32:F32"/>
    <mergeCell ref="G32:H32"/>
    <mergeCell ref="A33:F33"/>
    <mergeCell ref="G17:H17"/>
    <mergeCell ref="E50:F50"/>
    <mergeCell ref="C71:G71"/>
    <mergeCell ref="H71:L71"/>
    <mergeCell ref="A34:A37"/>
    <mergeCell ref="E29:F29"/>
    <mergeCell ref="A30:F30"/>
    <mergeCell ref="B66:K66"/>
    <mergeCell ref="I69:L69"/>
    <mergeCell ref="A38:A44"/>
    <mergeCell ref="A54:H54"/>
    <mergeCell ref="D63:E63"/>
    <mergeCell ref="C75:G75"/>
    <mergeCell ref="C76:G76"/>
    <mergeCell ref="H75:L75"/>
    <mergeCell ref="H76:L76"/>
    <mergeCell ref="C77:G77"/>
    <mergeCell ref="H77:L77"/>
  </mergeCells>
  <printOptions/>
  <pageMargins left="0.4330708661417323" right="0.2362204724409449" top="0.31496062992125984" bottom="0.2362204724409449" header="0.11811023622047245" footer="0.15748031496062992"/>
  <pageSetup orientation="landscape" paperSize="9" scale="95" r:id="rId1"/>
  <rowBreaks count="1" manualBreakCount="1">
    <brk id="45" max="11"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COMPUTER01</dc:creator>
  <cp:keywords/>
  <dc:description/>
  <cp:lastModifiedBy>ADMIN</cp:lastModifiedBy>
  <cp:lastPrinted>2015-02-19T14:06:49Z</cp:lastPrinted>
  <dcterms:created xsi:type="dcterms:W3CDTF">1996-10-14T23:33:28Z</dcterms:created>
  <dcterms:modified xsi:type="dcterms:W3CDTF">2017-05-21T21:19:38Z</dcterms:modified>
  <cp:category/>
  <cp:version/>
  <cp:contentType/>
  <cp:contentStatus/>
</cp:coreProperties>
</file>